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CCSL.local\DATA\CCSL\1.AAT\1.7.Dynamisation urbaine\7. COEURS DE BOURG\1. MOUZILLON\2. AAP PLACE VENDEE\Appel à projets\Documents finaux\"/>
    </mc:Choice>
  </mc:AlternateContent>
  <xr:revisionPtr revIDLastSave="0" documentId="13_ncr:1_{427D56CB-4A19-4671-8A98-7DCCEEA577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 programmation" sheetId="45" r:id="rId1"/>
    <sheet name=".........." sheetId="48" r:id="rId2"/>
    <sheet name="suivi facturation TTC SCCV" sheetId="44" state="hidden" r:id="rId3"/>
  </sheets>
  <externalReferences>
    <externalReference r:id="rId4"/>
    <externalReference r:id="rId5"/>
  </externalReferences>
  <definedNames>
    <definedName name="Alsace">'[1]Feuille Octroi'!$C$109</definedName>
    <definedName name="Aquitaine">'[1]Feuille Octroi'!$C$110</definedName>
    <definedName name="Auvergne">'[1]Feuille Octroi'!$C$111</definedName>
    <definedName name="Basse_Normandie">'[1]Feuille Octroi'!$C$112</definedName>
    <definedName name="Bourgogne">'[1]Feuille Octroi'!$C$113</definedName>
    <definedName name="Bretagne">'[1]Feuille Octroi'!$C$114</definedName>
    <definedName name="Centre">'[1]Feuille Octroi'!$C$115</definedName>
    <definedName name="Champagne_Ardenne">'[1]Feuille Octroi'!$C$116</definedName>
    <definedName name="ComEngt_OC1">[2]CEN!$C$14</definedName>
    <definedName name="ComEngt_OC2">[2]CEN!$D$14</definedName>
    <definedName name="corse">'[1]Feuille Octroi'!$C$117</definedName>
    <definedName name="durée_OC1" localSheetId="2">#REF!</definedName>
    <definedName name="durée_OC1">#REF!</definedName>
    <definedName name="durée_OC2">[2]CEN!$D$9</definedName>
    <definedName name="Flux.Constantly">0</definedName>
    <definedName name="Flux.DataHasHeaders">1</definedName>
    <definedName name="FraisDossier_OC1">[2]CEN!$C$13</definedName>
    <definedName name="FraisDossier_OC2">[2]CEN!$D$13</definedName>
    <definedName name="Franche_Comté">'[1]Feuille Octroi'!$C$118</definedName>
    <definedName name="Haute_Normandie">'[1]Feuille Octroi'!$C$119</definedName>
    <definedName name="Ile_de_France">'[1]Feuille Octroi'!$C$120</definedName>
    <definedName name="_xlnm.Print_Titles" localSheetId="2">'suivi facturation TTC SCCV'!$A:$A,'suivi facturation TTC SCCV'!$1:$2</definedName>
    <definedName name="Languedoc_Roussillon">'[1]Feuille Octroi'!$C$121</definedName>
    <definedName name="Limousin">'[1]Feuille Octroi'!$C$122</definedName>
    <definedName name="Lorraine">'[1]Feuille Octroi'!$C$123</definedName>
    <definedName name="Marge_OC1">[2]CEN!$C$11</definedName>
    <definedName name="Marge_OC2">[2]CEN!$D$11</definedName>
    <definedName name="Midi_Pyrénées">'[1]Feuille Octroi'!$C$124</definedName>
    <definedName name="Nord_Pas_de_Calais">'[1]Feuille Octroi'!$C$125</definedName>
    <definedName name="Pays_de_Loire">'[1]Feuille Octroi'!$C$126</definedName>
    <definedName name="Picardie">'[1]Feuille Octroi'!$C$127</definedName>
    <definedName name="Poitou_Charente">'[1]Feuille Octroi'!$C$128</definedName>
    <definedName name="Provence_Alpes_Corse">'[1]Feuille Octroi'!$C$129</definedName>
    <definedName name="Rhône_Alpes">'[1]Feuille Octroi'!$C$130</definedName>
    <definedName name="taux_utilisation_OC2" localSheetId="2">[2]CEN!#REF!</definedName>
    <definedName name="taux_utilisation_OC2">[2]CEN!#REF!</definedName>
    <definedName name="Taux_utilisationOC">[2]CEN!$B$12</definedName>
    <definedName name="_xlnm.Print_Area" localSheetId="2">'suivi facturation TTC SCCV'!$A$1:$BR$66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44" l="1"/>
  <c r="BQ65" i="44"/>
  <c r="BO65" i="44"/>
  <c r="E65" i="44"/>
  <c r="F65" i="44" s="1"/>
  <c r="BR65" i="44" s="1"/>
  <c r="AB64" i="44"/>
  <c r="BQ63" i="44"/>
  <c r="E63" i="44"/>
  <c r="F63" i="44" s="1"/>
  <c r="BU61" i="44"/>
  <c r="BT61" i="44"/>
  <c r="BS61" i="44"/>
  <c r="BN61" i="44"/>
  <c r="BM61" i="44"/>
  <c r="BL61" i="44"/>
  <c r="BK61" i="44"/>
  <c r="BJ61" i="44"/>
  <c r="BI61" i="44"/>
  <c r="BH61" i="44"/>
  <c r="BG61" i="44"/>
  <c r="BF61" i="44"/>
  <c r="BE61" i="44"/>
  <c r="BD61" i="44"/>
  <c r="BC61" i="44"/>
  <c r="BB61" i="44"/>
  <c r="BA61" i="44"/>
  <c r="AZ61" i="44"/>
  <c r="AY61" i="44"/>
  <c r="AX61" i="44"/>
  <c r="AW61" i="44"/>
  <c r="AV61" i="44"/>
  <c r="AU61" i="44"/>
  <c r="AT61" i="44"/>
  <c r="AS61" i="44"/>
  <c r="AR61" i="44"/>
  <c r="AQ61" i="44"/>
  <c r="AP61" i="44"/>
  <c r="AO61" i="44"/>
  <c r="AN61" i="44"/>
  <c r="AM61" i="44"/>
  <c r="AL61" i="44"/>
  <c r="AK61" i="44"/>
  <c r="AJ61" i="44"/>
  <c r="AI61" i="44"/>
  <c r="AH61" i="44"/>
  <c r="AG61" i="44"/>
  <c r="AF61" i="44"/>
  <c r="AE61" i="44"/>
  <c r="AD61" i="44"/>
  <c r="AC61" i="44"/>
  <c r="AB61" i="44"/>
  <c r="AA61" i="44"/>
  <c r="Z61" i="44"/>
  <c r="Y61" i="44"/>
  <c r="X61" i="44"/>
  <c r="W61" i="44"/>
  <c r="V61" i="44"/>
  <c r="U61" i="44"/>
  <c r="T61" i="44"/>
  <c r="S61" i="44"/>
  <c r="R61" i="44"/>
  <c r="Q61" i="44"/>
  <c r="P61" i="44"/>
  <c r="O61" i="44"/>
  <c r="N61" i="44"/>
  <c r="M61" i="44"/>
  <c r="L61" i="44"/>
  <c r="K61" i="44"/>
  <c r="J61" i="44"/>
  <c r="I61" i="44"/>
  <c r="D61" i="44"/>
  <c r="C61" i="44"/>
  <c r="BQ60" i="44"/>
  <c r="BO60" i="44" s="1"/>
  <c r="E60" i="44"/>
  <c r="BQ59" i="44"/>
  <c r="BO59" i="44"/>
  <c r="E59" i="44"/>
  <c r="BQ58" i="44"/>
  <c r="BO58" i="44" s="1"/>
  <c r="E58" i="44"/>
  <c r="BQ57" i="44"/>
  <c r="BO57" i="44"/>
  <c r="E57" i="44"/>
  <c r="F57" i="44" s="1"/>
  <c r="BQ56" i="44"/>
  <c r="E56" i="44"/>
  <c r="AC54" i="44"/>
  <c r="AC55" i="44" s="1"/>
  <c r="Y54" i="44"/>
  <c r="E54" i="44"/>
  <c r="F54" i="44" s="1"/>
  <c r="BV52" i="44"/>
  <c r="BU52" i="44"/>
  <c r="BT52" i="44"/>
  <c r="BS52" i="44"/>
  <c r="BN52" i="44"/>
  <c r="BM52" i="44"/>
  <c r="BL52" i="44"/>
  <c r="BK52" i="44"/>
  <c r="BJ52" i="44"/>
  <c r="BI52" i="44"/>
  <c r="BH52" i="44"/>
  <c r="BG52" i="44"/>
  <c r="BF52" i="44"/>
  <c r="BE52" i="44"/>
  <c r="BD52" i="44"/>
  <c r="BC52" i="44"/>
  <c r="BB52" i="44"/>
  <c r="BA52" i="44"/>
  <c r="AZ52" i="44"/>
  <c r="AY52" i="44"/>
  <c r="AX52" i="44"/>
  <c r="AW52" i="44"/>
  <c r="AV52" i="44"/>
  <c r="AU52" i="44"/>
  <c r="AT52" i="44"/>
  <c r="AS52" i="44"/>
  <c r="AR52" i="44"/>
  <c r="AQ52" i="44"/>
  <c r="AP52" i="44"/>
  <c r="AO52" i="44"/>
  <c r="AN52" i="44"/>
  <c r="AM52" i="44"/>
  <c r="AL52" i="44"/>
  <c r="AK52" i="44"/>
  <c r="AJ52" i="44"/>
  <c r="AI52" i="44"/>
  <c r="AH52" i="44"/>
  <c r="AG52" i="44"/>
  <c r="AE52" i="44"/>
  <c r="AE54" i="44" s="1"/>
  <c r="AD52" i="44"/>
  <c r="AD54" i="44" s="1"/>
  <c r="AC52" i="44"/>
  <c r="AB52" i="44"/>
  <c r="AB54" i="44" s="1"/>
  <c r="AB55" i="44" s="1"/>
  <c r="AA52" i="44"/>
  <c r="AA54" i="44" s="1"/>
  <c r="Z52" i="44"/>
  <c r="Z54" i="44" s="1"/>
  <c r="Y52" i="44"/>
  <c r="X52" i="44"/>
  <c r="X54" i="44" s="1"/>
  <c r="W52" i="44"/>
  <c r="W54" i="44" s="1"/>
  <c r="V52" i="44"/>
  <c r="V54" i="44" s="1"/>
  <c r="U52" i="44"/>
  <c r="U54" i="44" s="1"/>
  <c r="T52" i="44"/>
  <c r="T54" i="44" s="1"/>
  <c r="S52" i="44"/>
  <c r="S54" i="44" s="1"/>
  <c r="R52" i="44"/>
  <c r="Q52" i="44"/>
  <c r="P52" i="44"/>
  <c r="O52" i="44"/>
  <c r="O66" i="44" s="1"/>
  <c r="N52" i="44"/>
  <c r="M52" i="44"/>
  <c r="L52" i="44"/>
  <c r="K52" i="44"/>
  <c r="J52" i="44"/>
  <c r="I52" i="44"/>
  <c r="H52" i="44"/>
  <c r="C52" i="44"/>
  <c r="BQ51" i="44"/>
  <c r="BO51" i="44" s="1"/>
  <c r="E51" i="44"/>
  <c r="F51" i="44" s="1"/>
  <c r="BR51" i="44" s="1"/>
  <c r="E50" i="44"/>
  <c r="BQ49" i="44"/>
  <c r="E49" i="44"/>
  <c r="BQ48" i="44"/>
  <c r="E48" i="44"/>
  <c r="F48" i="44" s="1"/>
  <c r="BQ47" i="44"/>
  <c r="BO47" i="44" s="1"/>
  <c r="E47" i="44"/>
  <c r="F47" i="44" s="1"/>
  <c r="BQ44" i="44"/>
  <c r="BO44" i="44" s="1"/>
  <c r="F44" i="44"/>
  <c r="E44" i="44"/>
  <c r="BQ43" i="44"/>
  <c r="BO43" i="44" s="1"/>
  <c r="D43" i="44"/>
  <c r="E43" i="44" s="1"/>
  <c r="F43" i="44" s="1"/>
  <c r="BQ42" i="44"/>
  <c r="BO42" i="44" s="1"/>
  <c r="E42" i="44"/>
  <c r="F42" i="44" s="1"/>
  <c r="BQ41" i="44"/>
  <c r="BO41" i="44"/>
  <c r="E41" i="44"/>
  <c r="BQ40" i="44"/>
  <c r="BO40" i="44"/>
  <c r="E40" i="44"/>
  <c r="F40" i="44" s="1"/>
  <c r="BQ39" i="44"/>
  <c r="E39" i="44"/>
  <c r="F39" i="44" s="1"/>
  <c r="BQ38" i="44"/>
  <c r="E38" i="44"/>
  <c r="F38" i="44" s="1"/>
  <c r="AF37" i="44"/>
  <c r="BQ37" i="44" s="1"/>
  <c r="BO37" i="44" s="1"/>
  <c r="D37" i="44"/>
  <c r="E37" i="44" s="1"/>
  <c r="BQ36" i="44"/>
  <c r="BO36" i="44" s="1"/>
  <c r="E36" i="44"/>
  <c r="F36" i="44" s="1"/>
  <c r="BQ35" i="44"/>
  <c r="BO35" i="44" s="1"/>
  <c r="E35" i="44"/>
  <c r="F35" i="44" s="1"/>
  <c r="BQ34" i="44"/>
  <c r="BO34" i="44" s="1"/>
  <c r="E34" i="44"/>
  <c r="BN32" i="44"/>
  <c r="BM32" i="44"/>
  <c r="BL32" i="44"/>
  <c r="BK32" i="44"/>
  <c r="BJ32" i="44"/>
  <c r="BI32" i="44"/>
  <c r="BH32" i="44"/>
  <c r="BG32" i="44"/>
  <c r="BF32" i="44"/>
  <c r="BE32" i="44"/>
  <c r="BD32" i="44"/>
  <c r="BC32" i="44"/>
  <c r="BB32" i="44"/>
  <c r="BA32" i="44"/>
  <c r="AZ32" i="44"/>
  <c r="AY32" i="44"/>
  <c r="AX32" i="44"/>
  <c r="AW32" i="44"/>
  <c r="AW55" i="44" s="1"/>
  <c r="AV32" i="44"/>
  <c r="AU32" i="44"/>
  <c r="AT32" i="44"/>
  <c r="AS32" i="44"/>
  <c r="AR32" i="44"/>
  <c r="AQ32" i="44"/>
  <c r="AP32" i="44"/>
  <c r="AO32" i="44"/>
  <c r="AN32" i="44"/>
  <c r="AM32" i="44"/>
  <c r="AL32" i="44"/>
  <c r="AK32" i="44"/>
  <c r="AJ32" i="44"/>
  <c r="AI32" i="44"/>
  <c r="AH32" i="44"/>
  <c r="AG32" i="44"/>
  <c r="AF32" i="44"/>
  <c r="AE32" i="44"/>
  <c r="AD32" i="44"/>
  <c r="AC32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E32" i="44"/>
  <c r="BV31" i="44"/>
  <c r="BU31" i="44"/>
  <c r="BT31" i="44"/>
  <c r="BT66" i="44" s="1"/>
  <c r="BS31" i="44"/>
  <c r="BN31" i="44"/>
  <c r="BM31" i="44"/>
  <c r="BL31" i="44"/>
  <c r="BK31" i="44"/>
  <c r="BK66" i="44" s="1"/>
  <c r="BJ31" i="44"/>
  <c r="BI31" i="44"/>
  <c r="BH31" i="44"/>
  <c r="BG31" i="44"/>
  <c r="BF31" i="44"/>
  <c r="BE31" i="44"/>
  <c r="BD31" i="44"/>
  <c r="BC31" i="44"/>
  <c r="BB31" i="44"/>
  <c r="BA31" i="44"/>
  <c r="AZ31" i="44"/>
  <c r="AY31" i="44"/>
  <c r="AY66" i="44" s="1"/>
  <c r="AX31" i="44"/>
  <c r="AW31" i="44"/>
  <c r="AV31" i="44"/>
  <c r="AU31" i="44"/>
  <c r="AT31" i="44"/>
  <c r="AS31" i="44"/>
  <c r="AR31" i="44"/>
  <c r="AQ31" i="44"/>
  <c r="AP31" i="44"/>
  <c r="AO31" i="44"/>
  <c r="AN31" i="44"/>
  <c r="AM31" i="44"/>
  <c r="AM66" i="44" s="1"/>
  <c r="AL31" i="44"/>
  <c r="AK31" i="44"/>
  <c r="AJ31" i="44"/>
  <c r="AI31" i="44"/>
  <c r="AH31" i="44"/>
  <c r="AG31" i="44"/>
  <c r="AF31" i="44"/>
  <c r="AE31" i="44"/>
  <c r="AE66" i="44" s="1"/>
  <c r="AD31" i="44"/>
  <c r="AC31" i="44"/>
  <c r="AB31" i="44"/>
  <c r="AA31" i="44"/>
  <c r="AA66" i="44" s="1"/>
  <c r="Z31" i="44"/>
  <c r="Z66" i="44" s="1"/>
  <c r="Y31" i="44"/>
  <c r="X31" i="44"/>
  <c r="W31" i="44"/>
  <c r="V31" i="44"/>
  <c r="U31" i="44"/>
  <c r="T31" i="44"/>
  <c r="S31" i="44"/>
  <c r="S66" i="44" s="1"/>
  <c r="R31" i="44"/>
  <c r="Q31" i="44"/>
  <c r="Q55" i="44" s="1"/>
  <c r="P31" i="44"/>
  <c r="I31" i="44"/>
  <c r="H31" i="44"/>
  <c r="D31" i="44"/>
  <c r="BO30" i="44"/>
  <c r="BQ30" i="44" s="1"/>
  <c r="F30" i="44"/>
  <c r="E30" i="44"/>
  <c r="BO29" i="44"/>
  <c r="BQ29" i="44" s="1"/>
  <c r="E29" i="44"/>
  <c r="F29" i="44" s="1"/>
  <c r="BO28" i="44"/>
  <c r="BQ28" i="44" s="1"/>
  <c r="E28" i="44"/>
  <c r="BO27" i="44"/>
  <c r="BQ27" i="44" s="1"/>
  <c r="E27" i="44"/>
  <c r="F27" i="44" s="1"/>
  <c r="BO26" i="44"/>
  <c r="BQ26" i="44" s="1"/>
  <c r="E26" i="44"/>
  <c r="BO25" i="44"/>
  <c r="BQ25" i="44" s="1"/>
  <c r="E25" i="44"/>
  <c r="F25" i="44" s="1"/>
  <c r="BO24" i="44"/>
  <c r="BQ24" i="44" s="1"/>
  <c r="E24" i="44"/>
  <c r="BO23" i="44"/>
  <c r="BQ23" i="44" s="1"/>
  <c r="E23" i="44"/>
  <c r="F23" i="44" s="1"/>
  <c r="BO22" i="44"/>
  <c r="BQ22" i="44" s="1"/>
  <c r="E22" i="44"/>
  <c r="F22" i="44" s="1"/>
  <c r="BO21" i="44"/>
  <c r="BQ21" i="44" s="1"/>
  <c r="E21" i="44"/>
  <c r="F21" i="44" s="1"/>
  <c r="BO20" i="44"/>
  <c r="BQ20" i="44" s="1"/>
  <c r="E20" i="44"/>
  <c r="F20" i="44" s="1"/>
  <c r="BO19" i="44"/>
  <c r="BQ19" i="44" s="1"/>
  <c r="E19" i="44"/>
  <c r="F19" i="44" s="1"/>
  <c r="BO18" i="44"/>
  <c r="BQ18" i="44" s="1"/>
  <c r="E18" i="44"/>
  <c r="BO17" i="44"/>
  <c r="BQ17" i="44" s="1"/>
  <c r="E17" i="44"/>
  <c r="F17" i="44" s="1"/>
  <c r="BO16" i="44"/>
  <c r="BQ16" i="44" s="1"/>
  <c r="E16" i="44"/>
  <c r="BO15" i="44"/>
  <c r="BQ15" i="44" s="1"/>
  <c r="E15" i="44"/>
  <c r="F15" i="44" s="1"/>
  <c r="BO14" i="44"/>
  <c r="BQ14" i="44" s="1"/>
  <c r="E14" i="44"/>
  <c r="BO13" i="44"/>
  <c r="BQ13" i="44" s="1"/>
  <c r="E13" i="44"/>
  <c r="F13" i="44" s="1"/>
  <c r="BO12" i="44"/>
  <c r="BQ12" i="44" s="1"/>
  <c r="E12" i="44"/>
  <c r="BO11" i="44"/>
  <c r="BQ11" i="44" s="1"/>
  <c r="E11" i="44"/>
  <c r="F11" i="44" s="1"/>
  <c r="BO10" i="44"/>
  <c r="BQ10" i="44" s="1"/>
  <c r="E10" i="44"/>
  <c r="BO9" i="44"/>
  <c r="BQ9" i="44" s="1"/>
  <c r="E9" i="44"/>
  <c r="F9" i="44" s="1"/>
  <c r="BO8" i="44"/>
  <c r="BQ8" i="44" s="1"/>
  <c r="E8" i="44"/>
  <c r="BO7" i="44"/>
  <c r="BQ7" i="44" s="1"/>
  <c r="E7" i="44"/>
  <c r="F7" i="44" s="1"/>
  <c r="BO6" i="44"/>
  <c r="BQ6" i="44" s="1"/>
  <c r="E6" i="44"/>
  <c r="BO5" i="44"/>
  <c r="BQ5" i="44" s="1"/>
  <c r="E5" i="44"/>
  <c r="F5" i="44" s="1"/>
  <c r="BO4" i="44"/>
  <c r="BQ4" i="44" s="1"/>
  <c r="E4" i="44"/>
  <c r="BO3" i="44"/>
  <c r="BQ3" i="44" s="1"/>
  <c r="E3" i="44"/>
  <c r="F3" i="44" s="1"/>
  <c r="I55" i="44" l="1"/>
  <c r="BA55" i="44"/>
  <c r="BP28" i="44"/>
  <c r="BR28" i="44" s="1"/>
  <c r="AO55" i="44"/>
  <c r="BR63" i="44"/>
  <c r="BE55" i="44"/>
  <c r="BP59" i="44"/>
  <c r="AS55" i="44"/>
  <c r="BP21" i="44"/>
  <c r="BR21" i="44" s="1"/>
  <c r="AD66" i="44"/>
  <c r="BC66" i="44"/>
  <c r="K66" i="44"/>
  <c r="V66" i="44"/>
  <c r="BV66" i="44"/>
  <c r="BP34" i="44"/>
  <c r="N66" i="44"/>
  <c r="BR44" i="44"/>
  <c r="J66" i="44"/>
  <c r="BS66" i="44"/>
  <c r="AJ66" i="44"/>
  <c r="L66" i="44"/>
  <c r="AI66" i="44"/>
  <c r="BG66" i="44"/>
  <c r="BP25" i="44"/>
  <c r="BR25" i="44" s="1"/>
  <c r="AQ66" i="44"/>
  <c r="BH66" i="44"/>
  <c r="W66" i="44"/>
  <c r="AU66" i="44"/>
  <c r="AZ66" i="44"/>
  <c r="BP26" i="44"/>
  <c r="BR26" i="44" s="1"/>
  <c r="BI55" i="44"/>
  <c r="C66" i="44"/>
  <c r="AR66" i="44"/>
  <c r="BR57" i="44"/>
  <c r="BR47" i="44"/>
  <c r="G47" i="44"/>
  <c r="BP37" i="44"/>
  <c r="F37" i="44"/>
  <c r="BR37" i="44" s="1"/>
  <c r="G39" i="44"/>
  <c r="BR39" i="44"/>
  <c r="F41" i="44"/>
  <c r="G41" i="44" s="1"/>
  <c r="BP3" i="44"/>
  <c r="BR3" i="44" s="1"/>
  <c r="BP5" i="44"/>
  <c r="BR5" i="44" s="1"/>
  <c r="BP7" i="44"/>
  <c r="BR7" i="44" s="1"/>
  <c r="BP9" i="44"/>
  <c r="BR9" i="44" s="1"/>
  <c r="BP11" i="44"/>
  <c r="BR11" i="44" s="1"/>
  <c r="BP13" i="44"/>
  <c r="BR13" i="44" s="1"/>
  <c r="BP15" i="44"/>
  <c r="BR15" i="44" s="1"/>
  <c r="BP17" i="44"/>
  <c r="BR17" i="44" s="1"/>
  <c r="F59" i="44"/>
  <c r="BR59" i="44" s="1"/>
  <c r="F28" i="44"/>
  <c r="BP19" i="44"/>
  <c r="BR19" i="44" s="1"/>
  <c r="G51" i="44"/>
  <c r="BP4" i="44"/>
  <c r="BR4" i="44" s="1"/>
  <c r="BP6" i="44"/>
  <c r="BR6" i="44" s="1"/>
  <c r="BP8" i="44"/>
  <c r="BR8" i="44" s="1"/>
  <c r="BP10" i="44"/>
  <c r="BR10" i="44" s="1"/>
  <c r="BP12" i="44"/>
  <c r="BR12" i="44" s="1"/>
  <c r="BP14" i="44"/>
  <c r="BR14" i="44" s="1"/>
  <c r="BP16" i="44"/>
  <c r="BR16" i="44" s="1"/>
  <c r="BP18" i="44"/>
  <c r="BR18" i="44" s="1"/>
  <c r="BP29" i="44"/>
  <c r="BR29" i="44" s="1"/>
  <c r="P55" i="44"/>
  <c r="AN55" i="44"/>
  <c r="AV55" i="44"/>
  <c r="BD55" i="44"/>
  <c r="BL55" i="44"/>
  <c r="BP41" i="44"/>
  <c r="F49" i="44"/>
  <c r="BR49" i="44" s="1"/>
  <c r="F4" i="44"/>
  <c r="F6" i="44"/>
  <c r="F8" i="44"/>
  <c r="F10" i="44"/>
  <c r="F12" i="44"/>
  <c r="F14" i="44"/>
  <c r="F16" i="44"/>
  <c r="F18" i="44"/>
  <c r="BP27" i="44"/>
  <c r="BR27" i="44" s="1"/>
  <c r="BP30" i="44"/>
  <c r="BR30" i="44" s="1"/>
  <c r="Q66" i="44"/>
  <c r="Y66" i="44"/>
  <c r="AG66" i="44"/>
  <c r="AO66" i="44"/>
  <c r="AW66" i="44"/>
  <c r="BE66" i="44"/>
  <c r="BM66" i="44"/>
  <c r="BP36" i="44"/>
  <c r="BO39" i="44"/>
  <c r="BP39" i="44" s="1"/>
  <c r="BP44" i="44"/>
  <c r="BO49" i="44"/>
  <c r="BP49" i="44" s="1"/>
  <c r="M66" i="44"/>
  <c r="G44" i="44"/>
  <c r="F50" i="44"/>
  <c r="AF50" i="44" s="1"/>
  <c r="AF52" i="44" s="1"/>
  <c r="AF66" i="44" s="1"/>
  <c r="AN66" i="44"/>
  <c r="AV66" i="44"/>
  <c r="BD66" i="44"/>
  <c r="BL66" i="44"/>
  <c r="H66" i="44"/>
  <c r="P66" i="44"/>
  <c r="AG55" i="44"/>
  <c r="BM55" i="44"/>
  <c r="BP24" i="44"/>
  <c r="BR24" i="44" s="1"/>
  <c r="F26" i="44"/>
  <c r="AJ55" i="44"/>
  <c r="AR55" i="44"/>
  <c r="AZ55" i="44"/>
  <c r="BH55" i="44"/>
  <c r="BT55" i="44"/>
  <c r="F24" i="44"/>
  <c r="U66" i="44"/>
  <c r="AC66" i="44"/>
  <c r="AK66" i="44"/>
  <c r="AS66" i="44"/>
  <c r="BA66" i="44"/>
  <c r="BI66" i="44"/>
  <c r="BU66" i="44"/>
  <c r="D52" i="44"/>
  <c r="D66" i="44" s="1"/>
  <c r="BO38" i="44"/>
  <c r="BP38" i="44" s="1"/>
  <c r="BO48" i="44"/>
  <c r="BP48" i="44" s="1"/>
  <c r="AK55" i="44"/>
  <c r="BU55" i="44"/>
  <c r="BO63" i="44"/>
  <c r="BP63" i="44" s="1"/>
  <c r="BQ61" i="44"/>
  <c r="BO56" i="44"/>
  <c r="BR56" i="44"/>
  <c r="X66" i="44"/>
  <c r="E31" i="44"/>
  <c r="BP20" i="44"/>
  <c r="BR20" i="44" s="1"/>
  <c r="BP23" i="44"/>
  <c r="BR23" i="44" s="1"/>
  <c r="BO32" i="44"/>
  <c r="BP32" i="44" s="1"/>
  <c r="BR32" i="44" s="1"/>
  <c r="BR36" i="44"/>
  <c r="G36" i="44"/>
  <c r="BP42" i="44"/>
  <c r="BP43" i="44"/>
  <c r="BP47" i="44"/>
  <c r="BP51" i="44"/>
  <c r="BP57" i="44"/>
  <c r="BP58" i="44"/>
  <c r="F58" i="44"/>
  <c r="BR58" i="44" s="1"/>
  <c r="AB66" i="44"/>
  <c r="AF55" i="44"/>
  <c r="BR35" i="44"/>
  <c r="G35" i="44"/>
  <c r="BP22" i="44"/>
  <c r="BR22" i="44" s="1"/>
  <c r="R66" i="44"/>
  <c r="R55" i="44"/>
  <c r="S55" i="44" s="1"/>
  <c r="T55" i="44" s="1"/>
  <c r="U55" i="44" s="1"/>
  <c r="V55" i="44" s="1"/>
  <c r="W55" i="44" s="1"/>
  <c r="X55" i="44" s="1"/>
  <c r="Y55" i="44" s="1"/>
  <c r="Z55" i="44" s="1"/>
  <c r="AA55" i="44" s="1"/>
  <c r="AH66" i="44"/>
  <c r="AH55" i="44"/>
  <c r="AL66" i="44"/>
  <c r="AL55" i="44"/>
  <c r="AP66" i="44"/>
  <c r="AP55" i="44"/>
  <c r="AT66" i="44"/>
  <c r="AT55" i="44"/>
  <c r="AX66" i="44"/>
  <c r="AX55" i="44"/>
  <c r="BB66" i="44"/>
  <c r="BB55" i="44"/>
  <c r="BF66" i="44"/>
  <c r="BF55" i="44"/>
  <c r="BJ66" i="44"/>
  <c r="BJ55" i="44"/>
  <c r="BN66" i="44"/>
  <c r="BN55" i="44"/>
  <c r="BQ52" i="44"/>
  <c r="BP35" i="44"/>
  <c r="BR40" i="44"/>
  <c r="G40" i="44"/>
  <c r="BR42" i="44"/>
  <c r="G42" i="44"/>
  <c r="BR43" i="44"/>
  <c r="G43" i="44"/>
  <c r="BO31" i="44"/>
  <c r="E52" i="44"/>
  <c r="F34" i="44"/>
  <c r="BR38" i="44"/>
  <c r="G38" i="44"/>
  <c r="BR48" i="44"/>
  <c r="G48" i="44"/>
  <c r="AD55" i="44"/>
  <c r="AE55" i="44" s="1"/>
  <c r="BP60" i="44"/>
  <c r="F60" i="44"/>
  <c r="BR60" i="44" s="1"/>
  <c r="E61" i="44"/>
  <c r="BP65" i="44"/>
  <c r="T66" i="44"/>
  <c r="BP40" i="44"/>
  <c r="I66" i="44"/>
  <c r="F32" i="44"/>
  <c r="AI55" i="44"/>
  <c r="AM55" i="44"/>
  <c r="AQ55" i="44"/>
  <c r="AU55" i="44"/>
  <c r="AY55" i="44"/>
  <c r="BC55" i="44"/>
  <c r="BG55" i="44"/>
  <c r="BK55" i="44"/>
  <c r="BS55" i="44"/>
  <c r="G49" i="44" l="1"/>
  <c r="G37" i="44"/>
  <c r="BO52" i="44"/>
  <c r="F31" i="44"/>
  <c r="BR41" i="44"/>
  <c r="BP52" i="44"/>
  <c r="F61" i="44"/>
  <c r="F52" i="44"/>
  <c r="F66" i="44" s="1"/>
  <c r="BR34" i="44"/>
  <c r="BR52" i="44" s="1"/>
  <c r="G34" i="44"/>
  <c r="BR61" i="44"/>
  <c r="BP31" i="44"/>
  <c r="BR31" i="44"/>
  <c r="BP56" i="44"/>
  <c r="BP61" i="44" s="1"/>
  <c r="BO61" i="44"/>
  <c r="BO66" i="44"/>
  <c r="BO55" i="44"/>
  <c r="BQ55" i="44" s="1"/>
  <c r="E66" i="44"/>
  <c r="BR66" i="44" l="1"/>
  <c r="BR55" i="44"/>
  <c r="BP55" i="44"/>
  <c r="BQ31" i="44"/>
  <c r="BQ66" i="44" s="1"/>
  <c r="BP66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Teddy P</author>
  </authors>
  <commentList>
    <comment ref="AA5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Teddy P:</t>
        </r>
        <r>
          <rPr>
            <sz val="9"/>
            <color indexed="81"/>
            <rFont val="Tahoma"/>
            <family val="2"/>
          </rPr>
          <t xml:space="preserve">
rbs TVA en Juillet</t>
        </r>
      </text>
    </comment>
    <comment ref="AB5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Teddy P:</t>
        </r>
        <r>
          <rPr>
            <sz val="9"/>
            <color indexed="81"/>
            <rFont val="Tahoma"/>
            <family val="2"/>
          </rPr>
          <t xml:space="preserve">
rbs TVA en Aout + TVA du terrain</t>
        </r>
      </text>
    </comment>
    <comment ref="AB6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Teddy P:</t>
        </r>
        <r>
          <rPr>
            <sz val="9"/>
            <color indexed="81"/>
            <rFont val="Tahoma"/>
            <family val="2"/>
          </rPr>
          <t xml:space="preserve">
rbs TVA sur Aout</t>
        </r>
      </text>
    </comment>
  </commentList>
</comments>
</file>

<file path=xl/sharedStrings.xml><?xml version="1.0" encoding="utf-8"?>
<sst xmlns="http://schemas.openxmlformats.org/spreadsheetml/2006/main" count="122" uniqueCount="80">
  <si>
    <t>TVA</t>
  </si>
  <si>
    <t>GEOMETRE</t>
  </si>
  <si>
    <t>MARCHE</t>
  </si>
  <si>
    <t>FACTURATION TTC</t>
  </si>
  <si>
    <t>ENTREPRISE</t>
  </si>
  <si>
    <t>LOT</t>
  </si>
  <si>
    <t>MARCHE BASE</t>
  </si>
  <si>
    <t>TS</t>
  </si>
  <si>
    <t>TOTAL HT</t>
  </si>
  <si>
    <t>TOTAL TTC</t>
  </si>
  <si>
    <t>TOTAL FACTURE HT</t>
  </si>
  <si>
    <t>RESTE A FACTURER HT</t>
  </si>
  <si>
    <t>TOTAL FACTURE TTC</t>
  </si>
  <si>
    <t>RESTE A FACTURER TTC</t>
  </si>
  <si>
    <t>RG 5%</t>
  </si>
  <si>
    <t>AUTRES RETENUES</t>
  </si>
  <si>
    <t>2% GBF</t>
  </si>
  <si>
    <t>ASSURANCE DECENNALE</t>
  </si>
  <si>
    <t>ASSURANCE SMA BTP</t>
  </si>
  <si>
    <t>COMPAGNIE D'ASSURANCE</t>
  </si>
  <si>
    <t>LOT N° 01 DEMOLITION (sans objet)</t>
  </si>
  <si>
    <t>LOT N° 02 TERRASSEMENT - VRD – ESPACES VERTS</t>
  </si>
  <si>
    <t>LOT N° 03 FONDATIONS SPECIALES</t>
  </si>
  <si>
    <t>LOT N° 04 GROS ŒUVRE</t>
  </si>
  <si>
    <t>LOT N° 05 CHARPENTE METALLIQUE</t>
  </si>
  <si>
    <t>LOT N° 06 PROTECTION FEU</t>
  </si>
  <si>
    <t>LOT N° 07 MURS A OSSATURE BOIS</t>
  </si>
  <si>
    <t>LOT N° 08 BARDAGE BOIS</t>
  </si>
  <si>
    <t>LOT N° 09 TRAITEMENT MINERAL DES FACADES</t>
  </si>
  <si>
    <t>LOT N° 10 COUVERTURE ETANCHEITE</t>
  </si>
  <si>
    <t>LOT N° 11 MENUISERIES EXTERIEURES</t>
  </si>
  <si>
    <t>LOT N° 12 ELECTRICITE CFO CFA</t>
  </si>
  <si>
    <t>LOT N° 13 PLOMBERIE SANITAIRE VENTILATION</t>
  </si>
  <si>
    <t>LOT N° 14 SERRURERIE</t>
  </si>
  <si>
    <t>LOT N° 15 CLOISONS DOUBLAGE FAUX-PLAFOND</t>
  </si>
  <si>
    <t>LOT N° 16 MENUISERIE INTERIEURE</t>
  </si>
  <si>
    <t>LOT N° 17 PEINTURE</t>
  </si>
  <si>
    <t>LOT N° 18 CHAPE</t>
  </si>
  <si>
    <t>LOT N° 18' REVETEMENT DE SOL</t>
  </si>
  <si>
    <t>LOT N° 19 ASCENSEUR</t>
  </si>
  <si>
    <t>LOT 20 PHOTOVOLTAÏQUE</t>
  </si>
  <si>
    <t>LOT 21 NETTOYAGE</t>
  </si>
  <si>
    <t>Compte 601311</t>
  </si>
  <si>
    <t>TVA (L21)</t>
  </si>
  <si>
    <t>ARCHITECTE</t>
  </si>
  <si>
    <t>BE VRD</t>
  </si>
  <si>
    <t>BE THERMIQUE</t>
  </si>
  <si>
    <t>BE GO</t>
  </si>
  <si>
    <t>GEOTECHNICIEN</t>
  </si>
  <si>
    <t>COORDINATION SPS</t>
  </si>
  <si>
    <t>BUREAU DE CONTRÔLE</t>
  </si>
  <si>
    <t>MAITRE D ŒUVRE EXCECUTION</t>
  </si>
  <si>
    <t>PLAQUETTE COMMERCIALE</t>
  </si>
  <si>
    <t>PANNEAU PROGRAMME</t>
  </si>
  <si>
    <t>Pub</t>
  </si>
  <si>
    <t>PANNEAU PC</t>
  </si>
  <si>
    <t>Plans de vente</t>
  </si>
  <si>
    <t>CONSTAT HUISSIER</t>
  </si>
  <si>
    <t>Compte 601312</t>
  </si>
  <si>
    <t>Cumul TVA Dépensée (L23 et L25)</t>
  </si>
  <si>
    <t>TERRAIN</t>
  </si>
  <si>
    <t>FRAIS NOTAIRE</t>
  </si>
  <si>
    <t>SOUS-TOTAL</t>
  </si>
  <si>
    <t>Batiment 1</t>
  </si>
  <si>
    <t>Batiment 2</t>
  </si>
  <si>
    <t>Batiment 3</t>
  </si>
  <si>
    <t>Batiment 4</t>
  </si>
  <si>
    <t xml:space="preserve">T1 </t>
  </si>
  <si>
    <t>T2</t>
  </si>
  <si>
    <t>T3</t>
  </si>
  <si>
    <t>T4</t>
  </si>
  <si>
    <t>T5</t>
  </si>
  <si>
    <t>Nombre total de logements par bâtiments</t>
  </si>
  <si>
    <r>
      <t xml:space="preserve">Estimation des typologie de logements </t>
    </r>
    <r>
      <rPr>
        <sz val="11"/>
        <color theme="1"/>
        <rFont val="Calibri"/>
        <family val="2"/>
        <scheme val="minor"/>
      </rPr>
      <t>(T1, T2, T3, …)</t>
    </r>
  </si>
  <si>
    <r>
      <t xml:space="preserve">Surface utile par bâtiment </t>
    </r>
    <r>
      <rPr>
        <sz val="11"/>
        <rFont val="Calibri"/>
        <family val="2"/>
        <scheme val="minor"/>
      </rPr>
      <t>= surf. habitable + surf. réelle des annexes</t>
    </r>
  </si>
  <si>
    <t>Surface totale habitable (R.111-2)  par bâtiment</t>
  </si>
  <si>
    <t>Surface totale de plancher par bâtiment</t>
  </si>
  <si>
    <t>Batiment …...</t>
  </si>
  <si>
    <t xml:space="preserve">studio </t>
  </si>
  <si>
    <r>
      <t xml:space="preserve">Cible de l'offre : </t>
    </r>
    <r>
      <rPr>
        <sz val="11"/>
        <rFont val="Calibri"/>
        <family val="2"/>
        <scheme val="minor"/>
      </rPr>
      <t>investiseur privé, propriétaire privé, 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</si>
</sst>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00B050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1"/>
      <color rgb="FF00B050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rgb="FF00B05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5" fillId="0" borderId="0" applyNumberFormat="0" applyFill="0" applyBorder="0" applyProtection="0">
      <alignment vertical="top" wrapText="1"/>
    </xf>
    <xf numFmtId="0" fontId="6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0" borderId="0"/>
    <xf numFmtId="0" fontId="6" fillId="0" borderId="0"/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" fillId="0" borderId="0"/>
  </cellStyleXfs>
  <cellXfs count="191">
    <xf numFmtId="0" fontId="0" fillId="0" borderId="0" xfId="0"/>
    <xf numFmtId="0" fontId="15" fillId="0" borderId="0" xfId="1" applyFont="1"/>
    <xf numFmtId="0" fontId="16" fillId="0" borderId="0" xfId="1" applyFont="1"/>
    <xf numFmtId="164" fontId="0" fillId="0" borderId="0" xfId="9" applyFont="1"/>
    <xf numFmtId="164" fontId="0" fillId="0" borderId="2" xfId="9" applyFont="1" applyBorder="1" applyAlignment="1"/>
    <xf numFmtId="164" fontId="0" fillId="0" borderId="3" xfId="9" applyFont="1" applyBorder="1" applyAlignment="1"/>
    <xf numFmtId="164" fontId="0" fillId="0" borderId="0" xfId="9" applyFont="1" applyBorder="1" applyAlignment="1"/>
    <xf numFmtId="0" fontId="1" fillId="0" borderId="0" xfId="1"/>
    <xf numFmtId="164" fontId="0" fillId="0" borderId="12" xfId="9" applyFont="1" applyBorder="1" applyAlignment="1"/>
    <xf numFmtId="0" fontId="2" fillId="0" borderId="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164" fontId="2" fillId="0" borderId="17" xfId="9" applyFont="1" applyBorder="1" applyAlignment="1">
      <alignment horizontal="center" vertical="center" wrapText="1"/>
    </xf>
    <xf numFmtId="164" fontId="2" fillId="0" borderId="12" xfId="9" applyFont="1" applyBorder="1" applyAlignment="1">
      <alignment horizontal="center" vertical="center" wrapText="1"/>
    </xf>
    <xf numFmtId="164" fontId="2" fillId="3" borderId="17" xfId="9" applyFont="1" applyFill="1" applyBorder="1" applyAlignment="1">
      <alignment horizontal="center" vertical="center" wrapText="1"/>
    </xf>
    <xf numFmtId="164" fontId="2" fillId="3" borderId="12" xfId="9" applyFont="1" applyFill="1" applyBorder="1" applyAlignment="1">
      <alignment horizontal="center" vertical="center" wrapText="1"/>
    </xf>
    <xf numFmtId="164" fontId="2" fillId="3" borderId="3" xfId="9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165" fontId="2" fillId="5" borderId="2" xfId="9" applyNumberFormat="1" applyFont="1" applyFill="1" applyBorder="1" applyAlignment="1">
      <alignment horizontal="center" vertical="center" wrapText="1"/>
    </xf>
    <xf numFmtId="164" fontId="2" fillId="6" borderId="2" xfId="9" applyFont="1" applyFill="1" applyBorder="1" applyAlignment="1">
      <alignment horizontal="center" vertical="center" wrapText="1"/>
    </xf>
    <xf numFmtId="164" fontId="2" fillId="6" borderId="18" xfId="9" applyFont="1" applyFill="1" applyBorder="1" applyAlignment="1">
      <alignment horizontal="center" vertical="center" wrapText="1"/>
    </xf>
    <xf numFmtId="164" fontId="2" fillId="6" borderId="12" xfId="9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7" fillId="0" borderId="6" xfId="1" applyFont="1" applyBorder="1"/>
    <xf numFmtId="0" fontId="1" fillId="0" borderId="7" xfId="1" applyBorder="1"/>
    <xf numFmtId="164" fontId="0" fillId="0" borderId="19" xfId="9" applyFont="1" applyFill="1" applyBorder="1"/>
    <xf numFmtId="164" fontId="0" fillId="0" borderId="7" xfId="9" applyFont="1" applyFill="1" applyBorder="1"/>
    <xf numFmtId="164" fontId="2" fillId="3" borderId="19" xfId="9" applyFont="1" applyFill="1" applyBorder="1"/>
    <xf numFmtId="164" fontId="0" fillId="3" borderId="7" xfId="9" applyFont="1" applyFill="1" applyBorder="1"/>
    <xf numFmtId="164" fontId="0" fillId="3" borderId="0" xfId="9" applyFont="1" applyFill="1" applyBorder="1"/>
    <xf numFmtId="164" fontId="1" fillId="4" borderId="5" xfId="1" applyNumberFormat="1" applyFill="1" applyBorder="1"/>
    <xf numFmtId="164" fontId="18" fillId="5" borderId="5" xfId="9" applyFont="1" applyFill="1" applyBorder="1"/>
    <xf numFmtId="3" fontId="2" fillId="0" borderId="19" xfId="9" applyNumberFormat="1" applyFont="1" applyBorder="1"/>
    <xf numFmtId="3" fontId="0" fillId="0" borderId="19" xfId="9" applyNumberFormat="1" applyFont="1" applyBorder="1"/>
    <xf numFmtId="3" fontId="0" fillId="0" borderId="20" xfId="9" applyNumberFormat="1" applyFont="1" applyBorder="1"/>
    <xf numFmtId="3" fontId="1" fillId="0" borderId="7" xfId="1" applyNumberFormat="1" applyBorder="1"/>
    <xf numFmtId="164" fontId="0" fillId="6" borderId="5" xfId="9" applyFont="1" applyFill="1" applyBorder="1"/>
    <xf numFmtId="164" fontId="0" fillId="6" borderId="21" xfId="9" applyFont="1" applyFill="1" applyBorder="1"/>
    <xf numFmtId="164" fontId="0" fillId="6" borderId="7" xfId="9" applyFont="1" applyFill="1" applyBorder="1"/>
    <xf numFmtId="164" fontId="1" fillId="0" borderId="6" xfId="1" applyNumberFormat="1" applyBorder="1"/>
    <xf numFmtId="164" fontId="1" fillId="0" borderId="7" xfId="9" applyFont="1" applyFill="1" applyBorder="1"/>
    <xf numFmtId="164" fontId="1" fillId="5" borderId="21" xfId="9" applyFont="1" applyFill="1" applyBorder="1"/>
    <xf numFmtId="3" fontId="0" fillId="0" borderId="21" xfId="9" applyNumberFormat="1" applyFont="1" applyBorder="1"/>
    <xf numFmtId="164" fontId="1" fillId="0" borderId="19" xfId="9" applyFont="1" applyFill="1" applyBorder="1"/>
    <xf numFmtId="164" fontId="10" fillId="0" borderId="19" xfId="9" applyFont="1" applyFill="1" applyBorder="1"/>
    <xf numFmtId="164" fontId="10" fillId="0" borderId="7" xfId="9" applyFont="1" applyFill="1" applyBorder="1"/>
    <xf numFmtId="0" fontId="11" fillId="0" borderId="6" xfId="1" applyFont="1" applyBorder="1"/>
    <xf numFmtId="164" fontId="0" fillId="0" borderId="19" xfId="9" applyFont="1" applyBorder="1"/>
    <xf numFmtId="164" fontId="0" fillId="0" borderId="7" xfId="9" applyFont="1" applyBorder="1"/>
    <xf numFmtId="0" fontId="1" fillId="4" borderId="5" xfId="1" applyFill="1" applyBorder="1"/>
    <xf numFmtId="0" fontId="1" fillId="0" borderId="6" xfId="1" applyBorder="1"/>
    <xf numFmtId="164" fontId="0" fillId="5" borderId="21" xfId="9" applyFont="1" applyFill="1" applyBorder="1"/>
    <xf numFmtId="164" fontId="12" fillId="0" borderId="19" xfId="9" applyFont="1" applyFill="1" applyBorder="1"/>
    <xf numFmtId="164" fontId="18" fillId="0" borderId="7" xfId="9" applyFont="1" applyBorder="1"/>
    <xf numFmtId="0" fontId="18" fillId="0" borderId="0" xfId="1" applyFont="1"/>
    <xf numFmtId="164" fontId="0" fillId="5" borderId="14" xfId="9" applyFont="1" applyFill="1" applyBorder="1"/>
    <xf numFmtId="164" fontId="0" fillId="6" borderId="0" xfId="9" applyFont="1" applyFill="1" applyBorder="1"/>
    <xf numFmtId="164" fontId="0" fillId="6" borderId="14" xfId="9" applyFont="1" applyFill="1" applyBorder="1"/>
    <xf numFmtId="164" fontId="1" fillId="0" borderId="0" xfId="1" applyNumberFormat="1"/>
    <xf numFmtId="0" fontId="2" fillId="7" borderId="6" xfId="1" applyFont="1" applyFill="1" applyBorder="1"/>
    <xf numFmtId="0" fontId="2" fillId="7" borderId="7" xfId="1" applyFont="1" applyFill="1" applyBorder="1"/>
    <xf numFmtId="164" fontId="2" fillId="7" borderId="19" xfId="9" applyFont="1" applyFill="1" applyBorder="1"/>
    <xf numFmtId="164" fontId="2" fillId="7" borderId="5" xfId="9" applyFont="1" applyFill="1" applyBorder="1"/>
    <xf numFmtId="164" fontId="2" fillId="4" borderId="5" xfId="9" applyFont="1" applyFill="1" applyBorder="1"/>
    <xf numFmtId="164" fontId="2" fillId="7" borderId="14" xfId="9" applyFont="1" applyFill="1" applyBorder="1"/>
    <xf numFmtId="3" fontId="2" fillId="7" borderId="14" xfId="9" applyNumberFormat="1" applyFont="1" applyFill="1" applyBorder="1"/>
    <xf numFmtId="3" fontId="2" fillId="7" borderId="21" xfId="9" applyNumberFormat="1" applyFont="1" applyFill="1" applyBorder="1"/>
    <xf numFmtId="0" fontId="2" fillId="0" borderId="0" xfId="1" applyFont="1"/>
    <xf numFmtId="164" fontId="18" fillId="0" borderId="19" xfId="9" applyFont="1" applyBorder="1"/>
    <xf numFmtId="164" fontId="0" fillId="3" borderId="19" xfId="9" applyFont="1" applyFill="1" applyBorder="1"/>
    <xf numFmtId="164" fontId="19" fillId="5" borderId="21" xfId="9" applyFont="1" applyFill="1" applyBorder="1"/>
    <xf numFmtId="0" fontId="20" fillId="4" borderId="6" xfId="1" applyFont="1" applyFill="1" applyBorder="1"/>
    <xf numFmtId="0" fontId="18" fillId="4" borderId="7" xfId="1" applyFont="1" applyFill="1" applyBorder="1"/>
    <xf numFmtId="164" fontId="18" fillId="4" borderId="19" xfId="9" applyFont="1" applyFill="1" applyBorder="1"/>
    <xf numFmtId="164" fontId="18" fillId="4" borderId="7" xfId="9" applyFont="1" applyFill="1" applyBorder="1"/>
    <xf numFmtId="164" fontId="18" fillId="4" borderId="0" xfId="9" applyFont="1" applyFill="1" applyBorder="1"/>
    <xf numFmtId="164" fontId="18" fillId="4" borderId="5" xfId="1" applyNumberFormat="1" applyFont="1" applyFill="1" applyBorder="1"/>
    <xf numFmtId="164" fontId="18" fillId="4" borderId="5" xfId="9" applyFont="1" applyFill="1" applyBorder="1"/>
    <xf numFmtId="164" fontId="18" fillId="4" borderId="21" xfId="9" applyFont="1" applyFill="1" applyBorder="1"/>
    <xf numFmtId="164" fontId="18" fillId="4" borderId="16" xfId="9" applyFont="1" applyFill="1" applyBorder="1"/>
    <xf numFmtId="164" fontId="18" fillId="4" borderId="14" xfId="9" applyFont="1" applyFill="1" applyBorder="1"/>
    <xf numFmtId="3" fontId="0" fillId="4" borderId="19" xfId="9" applyNumberFormat="1" applyFont="1" applyFill="1" applyBorder="1"/>
    <xf numFmtId="3" fontId="0" fillId="4" borderId="0" xfId="9" applyNumberFormat="1" applyFont="1" applyFill="1" applyBorder="1"/>
    <xf numFmtId="3" fontId="1" fillId="4" borderId="7" xfId="1" applyNumberFormat="1" applyFill="1" applyBorder="1"/>
    <xf numFmtId="164" fontId="0" fillId="4" borderId="5" xfId="9" applyFont="1" applyFill="1" applyBorder="1"/>
    <xf numFmtId="164" fontId="0" fillId="4" borderId="7" xfId="9" applyFont="1" applyFill="1" applyBorder="1"/>
    <xf numFmtId="164" fontId="1" fillId="4" borderId="6" xfId="1" applyNumberFormat="1" applyFill="1" applyBorder="1"/>
    <xf numFmtId="0" fontId="17" fillId="0" borderId="5" xfId="1" applyFont="1" applyBorder="1"/>
    <xf numFmtId="0" fontId="1" fillId="0" borderId="4" xfId="1" applyBorder="1"/>
    <xf numFmtId="164" fontId="0" fillId="0" borderId="14" xfId="9" applyFont="1" applyBorder="1"/>
    <xf numFmtId="164" fontId="0" fillId="5" borderId="5" xfId="9" applyFont="1" applyFill="1" applyBorder="1"/>
    <xf numFmtId="164" fontId="1" fillId="0" borderId="14" xfId="9" applyFont="1" applyFill="1" applyBorder="1"/>
    <xf numFmtId="164" fontId="19" fillId="2" borderId="5" xfId="9" applyFont="1" applyFill="1" applyBorder="1"/>
    <xf numFmtId="164" fontId="19" fillId="5" borderId="5" xfId="9" applyFont="1" applyFill="1" applyBorder="1"/>
    <xf numFmtId="9" fontId="17" fillId="0" borderId="5" xfId="1" applyNumberFormat="1" applyFont="1" applyBorder="1" applyAlignment="1">
      <alignment horizontal="left"/>
    </xf>
    <xf numFmtId="164" fontId="14" fillId="4" borderId="21" xfId="9" applyFont="1" applyFill="1" applyBorder="1"/>
    <xf numFmtId="164" fontId="14" fillId="4" borderId="16" xfId="9" applyFont="1" applyFill="1" applyBorder="1"/>
    <xf numFmtId="3" fontId="1" fillId="4" borderId="22" xfId="1" applyNumberFormat="1" applyFill="1" applyBorder="1"/>
    <xf numFmtId="3" fontId="0" fillId="0" borderId="0" xfId="9" applyNumberFormat="1" applyFont="1" applyBorder="1"/>
    <xf numFmtId="3" fontId="1" fillId="0" borderId="22" xfId="1" applyNumberFormat="1" applyBorder="1"/>
    <xf numFmtId="164" fontId="2" fillId="7" borderId="7" xfId="9" applyFont="1" applyFill="1" applyBorder="1"/>
    <xf numFmtId="0" fontId="2" fillId="4" borderId="5" xfId="1" applyFont="1" applyFill="1" applyBorder="1"/>
    <xf numFmtId="164" fontId="21" fillId="7" borderId="19" xfId="9" applyFont="1" applyFill="1" applyBorder="1"/>
    <xf numFmtId="3" fontId="2" fillId="7" borderId="19" xfId="9" applyNumberFormat="1" applyFont="1" applyFill="1" applyBorder="1"/>
    <xf numFmtId="3" fontId="2" fillId="7" borderId="5" xfId="9" applyNumberFormat="1" applyFont="1" applyFill="1" applyBorder="1"/>
    <xf numFmtId="164" fontId="2" fillId="7" borderId="21" xfId="9" applyFont="1" applyFill="1" applyBorder="1"/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164" fontId="0" fillId="0" borderId="19" xfId="9" applyFont="1" applyFill="1" applyBorder="1" applyAlignment="1">
      <alignment vertical="center"/>
    </xf>
    <xf numFmtId="164" fontId="0" fillId="0" borderId="7" xfId="9" applyFont="1" applyFill="1" applyBorder="1" applyAlignment="1">
      <alignment vertical="center"/>
    </xf>
    <xf numFmtId="0" fontId="1" fillId="0" borderId="0" xfId="1" applyAlignment="1">
      <alignment vertical="center"/>
    </xf>
    <xf numFmtId="0" fontId="2" fillId="0" borderId="6" xfId="1" applyFont="1" applyBorder="1"/>
    <xf numFmtId="164" fontId="2" fillId="3" borderId="7" xfId="9" applyFont="1" applyFill="1" applyBorder="1"/>
    <xf numFmtId="164" fontId="2" fillId="3" borderId="0" xfId="9" applyFont="1" applyFill="1" applyBorder="1"/>
    <xf numFmtId="0" fontId="2" fillId="7" borderId="8" xfId="1" applyFont="1" applyFill="1" applyBorder="1"/>
    <xf numFmtId="0" fontId="2" fillId="7" borderId="11" xfId="1" applyFont="1" applyFill="1" applyBorder="1"/>
    <xf numFmtId="164" fontId="2" fillId="7" borderId="23" xfId="9" applyFont="1" applyFill="1" applyBorder="1"/>
    <xf numFmtId="164" fontId="2" fillId="7" borderId="11" xfId="9" applyFont="1" applyFill="1" applyBorder="1"/>
    <xf numFmtId="164" fontId="2" fillId="7" borderId="10" xfId="9" applyFont="1" applyFill="1" applyBorder="1"/>
    <xf numFmtId="0" fontId="2" fillId="4" borderId="9" xfId="1" applyFont="1" applyFill="1" applyBorder="1"/>
    <xf numFmtId="164" fontId="2" fillId="7" borderId="24" xfId="9" applyFont="1" applyFill="1" applyBorder="1"/>
    <xf numFmtId="3" fontId="2" fillId="7" borderId="24" xfId="9" applyNumberFormat="1" applyFont="1" applyFill="1" applyBorder="1"/>
    <xf numFmtId="164" fontId="0" fillId="0" borderId="21" xfId="9" applyFont="1" applyBorder="1"/>
    <xf numFmtId="164" fontId="0" fillId="0" borderId="16" xfId="9" applyFont="1" applyBorder="1"/>
    <xf numFmtId="3" fontId="0" fillId="0" borderId="14" xfId="9" applyNumberFormat="1" applyFont="1" applyBorder="1"/>
    <xf numFmtId="3" fontId="1" fillId="0" borderId="0" xfId="1" applyNumberFormat="1"/>
    <xf numFmtId="0" fontId="2" fillId="2" borderId="1" xfId="1" applyFont="1" applyFill="1" applyBorder="1"/>
    <xf numFmtId="0" fontId="1" fillId="0" borderId="12" xfId="1" applyBorder="1"/>
    <xf numFmtId="164" fontId="0" fillId="0" borderId="17" xfId="9" applyFont="1" applyFill="1" applyBorder="1"/>
    <xf numFmtId="164" fontId="0" fillId="0" borderId="12" xfId="9" applyFont="1" applyFill="1" applyBorder="1"/>
    <xf numFmtId="164" fontId="2" fillId="3" borderId="17" xfId="9" applyFont="1" applyFill="1" applyBorder="1"/>
    <xf numFmtId="164" fontId="0" fillId="3" borderId="12" xfId="9" applyFont="1" applyFill="1" applyBorder="1"/>
    <xf numFmtId="164" fontId="0" fillId="3" borderId="3" xfId="9" applyFont="1" applyFill="1" applyBorder="1"/>
    <xf numFmtId="164" fontId="1" fillId="4" borderId="2" xfId="1" applyNumberFormat="1" applyFill="1" applyBorder="1"/>
    <xf numFmtId="164" fontId="0" fillId="5" borderId="2" xfId="9" applyFont="1" applyFill="1" applyBorder="1"/>
    <xf numFmtId="164" fontId="0" fillId="2" borderId="2" xfId="9" applyFont="1" applyFill="1" applyBorder="1"/>
    <xf numFmtId="164" fontId="0" fillId="5" borderId="18" xfId="9" applyFont="1" applyFill="1" applyBorder="1"/>
    <xf numFmtId="164" fontId="0" fillId="6" borderId="2" xfId="9" applyFont="1" applyFill="1" applyBorder="1"/>
    <xf numFmtId="164" fontId="0" fillId="6" borderId="18" xfId="9" applyFont="1" applyFill="1" applyBorder="1"/>
    <xf numFmtId="164" fontId="0" fillId="6" borderId="12" xfId="9" applyFont="1" applyFill="1" applyBorder="1"/>
    <xf numFmtId="164" fontId="1" fillId="0" borderId="1" xfId="1" applyNumberFormat="1" applyBorder="1"/>
    <xf numFmtId="164" fontId="19" fillId="5" borderId="2" xfId="9" applyFont="1" applyFill="1" applyBorder="1"/>
    <xf numFmtId="0" fontId="1" fillId="0" borderId="1" xfId="1" applyBorder="1" applyAlignment="1">
      <alignment vertical="center"/>
    </xf>
    <xf numFmtId="0" fontId="1" fillId="0" borderId="12" xfId="1" applyBorder="1" applyAlignment="1">
      <alignment vertical="center"/>
    </xf>
    <xf numFmtId="164" fontId="0" fillId="0" borderId="17" xfId="9" applyFont="1" applyFill="1" applyBorder="1" applyAlignment="1">
      <alignment vertical="center"/>
    </xf>
    <xf numFmtId="164" fontId="0" fillId="0" borderId="12" xfId="9" applyFont="1" applyFill="1" applyBorder="1" applyAlignment="1">
      <alignment vertical="center"/>
    </xf>
    <xf numFmtId="0" fontId="2" fillId="7" borderId="8" xfId="1" applyFont="1" applyFill="1" applyBorder="1" applyAlignment="1">
      <alignment vertical="center"/>
    </xf>
    <xf numFmtId="0" fontId="2" fillId="7" borderId="11" xfId="1" applyFont="1" applyFill="1" applyBorder="1" applyAlignment="1">
      <alignment vertical="center"/>
    </xf>
    <xf numFmtId="164" fontId="2" fillId="7" borderId="23" xfId="9" applyFont="1" applyFill="1" applyBorder="1" applyAlignment="1">
      <alignment vertical="center"/>
    </xf>
    <xf numFmtId="164" fontId="2" fillId="7" borderId="5" xfId="9" applyFont="1" applyFill="1" applyBorder="1" applyAlignment="1">
      <alignment vertical="center"/>
    </xf>
    <xf numFmtId="164" fontId="2" fillId="4" borderId="15" xfId="1" applyNumberFormat="1" applyFont="1" applyFill="1" applyBorder="1" applyAlignment="1">
      <alignment vertical="center"/>
    </xf>
    <xf numFmtId="164" fontId="2" fillId="8" borderId="9" xfId="9" applyFont="1" applyFill="1" applyBorder="1" applyAlignment="1">
      <alignment vertical="center"/>
    </xf>
    <xf numFmtId="3" fontId="2" fillId="7" borderId="9" xfId="9" applyNumberFormat="1" applyFont="1" applyFill="1" applyBorder="1" applyAlignment="1">
      <alignment vertical="center"/>
    </xf>
    <xf numFmtId="3" fontId="2" fillId="2" borderId="9" xfId="9" applyNumberFormat="1" applyFont="1" applyFill="1" applyBorder="1" applyAlignment="1">
      <alignment vertical="center"/>
    </xf>
    <xf numFmtId="164" fontId="2" fillId="7" borderId="9" xfId="9" applyFont="1" applyFill="1" applyBorder="1" applyAlignment="1">
      <alignment vertical="center"/>
    </xf>
    <xf numFmtId="0" fontId="2" fillId="0" borderId="0" xfId="1" applyFont="1" applyAlignment="1">
      <alignment vertical="center"/>
    </xf>
    <xf numFmtId="164" fontId="19" fillId="2" borderId="21" xfId="9" applyFont="1" applyFill="1" applyBorder="1"/>
    <xf numFmtId="3" fontId="19" fillId="0" borderId="21" xfId="9" applyNumberFormat="1" applyFont="1" applyBorder="1"/>
    <xf numFmtId="0" fontId="0" fillId="0" borderId="0" xfId="0" applyAlignment="1">
      <alignment vertical="center"/>
    </xf>
    <xf numFmtId="0" fontId="22" fillId="0" borderId="0" xfId="0" applyFont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22" fillId="10" borderId="25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5" fillId="10" borderId="13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vertical="center"/>
    </xf>
    <xf numFmtId="0" fontId="23" fillId="9" borderId="21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2" fillId="10" borderId="29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164" fontId="0" fillId="0" borderId="2" xfId="9" applyFont="1" applyBorder="1" applyAlignment="1">
      <alignment horizontal="center"/>
    </xf>
    <xf numFmtId="164" fontId="0" fillId="0" borderId="3" xfId="9" applyFont="1" applyBorder="1" applyAlignment="1">
      <alignment horizontal="center"/>
    </xf>
    <xf numFmtId="164" fontId="0" fillId="0" borderId="12" xfId="9" applyFont="1" applyBorder="1" applyAlignment="1">
      <alignment horizontal="center"/>
    </xf>
  </cellXfs>
  <cellStyles count="14">
    <cellStyle name="Milliers 2" xfId="9" xr:uid="{00000000-0005-0000-0000-000000000000}"/>
    <cellStyle name="Monétaire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12" xr:uid="{00000000-0005-0000-0000-000005000000}"/>
    <cellStyle name="Normal 26" xfId="2" xr:uid="{00000000-0005-0000-0000-000006000000}"/>
    <cellStyle name="Normal 3" xfId="6" xr:uid="{00000000-0005-0000-0000-000007000000}"/>
    <cellStyle name="Normal 4" xfId="7" xr:uid="{00000000-0005-0000-0000-000008000000}"/>
    <cellStyle name="Normal 4 2" xfId="13" xr:uid="{00000000-0005-0000-0000-000009000000}"/>
    <cellStyle name="Normal 6 2" xfId="10" xr:uid="{00000000-0005-0000-0000-00000A000000}"/>
    <cellStyle name="Normal 7" xfId="8" xr:uid="{00000000-0005-0000-0000-00000B000000}"/>
    <cellStyle name="Pourcentage 2" xfId="5" xr:uid="{00000000-0005-0000-0000-00000D000000}"/>
    <cellStyle name="Pourcentage 2 2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rritoireoutremesure-my.sharepoint.com/Users/Teddy%20P/AppData/Local/Microsoft/Windows/INetCache/Content.Outlook/W1NOA9EB/PROMOTION_CLI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f14-004\PROMOTION_IMMOBILIERE\Users\maison\AppData\Local\Temp\1%20Promo%20Immo%20LJ%20=Balance%20financi&#232;re%20pr&#233;visionnelle%20(V%20P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PLAN DE FINANCEMENT"/>
      <sheetName val="Feuille Octroi"/>
      <sheetName val="Détail Travaux"/>
      <sheetName val="Budget Dynamique"/>
    </sheetNames>
    <sheetDataSet>
      <sheetData sheetId="0"/>
      <sheetData sheetId="1"/>
      <sheetData sheetId="2">
        <row r="109">
          <cell r="C109">
            <v>6.8976897689768979</v>
          </cell>
        </row>
        <row r="110">
          <cell r="C110">
            <v>4.5234070221066318</v>
          </cell>
        </row>
        <row r="111">
          <cell r="C111">
            <v>10.013651877133105</v>
          </cell>
        </row>
        <row r="112">
          <cell r="C112">
            <v>7.193229901269393</v>
          </cell>
        </row>
        <row r="113">
          <cell r="C113">
            <v>12.082872928176794</v>
          </cell>
        </row>
        <row r="114">
          <cell r="C114">
            <v>10.246777163904236</v>
          </cell>
        </row>
        <row r="115">
          <cell r="C115">
            <v>11.109425785482124</v>
          </cell>
        </row>
        <row r="116">
          <cell r="C116">
            <v>10.599369085173501</v>
          </cell>
        </row>
        <row r="117">
          <cell r="C117" t="str">
            <v>hr</v>
          </cell>
        </row>
        <row r="118">
          <cell r="C118">
            <v>11.138059701492537</v>
          </cell>
        </row>
        <row r="119">
          <cell r="C119">
            <v>9.9777777777777779</v>
          </cell>
        </row>
        <row r="120">
          <cell r="C120">
            <v>4.0036911719470929</v>
          </cell>
        </row>
        <row r="121">
          <cell r="C121">
            <v>4.8701734750979302</v>
          </cell>
        </row>
        <row r="122">
          <cell r="C122">
            <v>16.355555555555554</v>
          </cell>
        </row>
        <row r="123">
          <cell r="C123">
            <v>5.1389830508474574</v>
          </cell>
        </row>
        <row r="124">
          <cell r="C124">
            <v>3.7374830852503385</v>
          </cell>
        </row>
        <row r="125">
          <cell r="C125">
            <v>10.320552147239264</v>
          </cell>
        </row>
        <row r="126">
          <cell r="C126">
            <v>5.2549800796812747</v>
          </cell>
        </row>
        <row r="127">
          <cell r="C127">
            <v>8.7113402061855663</v>
          </cell>
        </row>
        <row r="128">
          <cell r="C128">
            <v>10.450236966824644</v>
          </cell>
        </row>
        <row r="129">
          <cell r="C129">
            <v>4.7474226804123711</v>
          </cell>
        </row>
        <row r="130">
          <cell r="C130">
            <v>6.4497005988023943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PROMOTION"/>
      <sheetName val="CEN"/>
      <sheetName val="Détail Travaux"/>
      <sheetName val="Feuil3"/>
    </sheetNames>
    <sheetDataSet>
      <sheetData sheetId="0" refreshError="1"/>
      <sheetData sheetId="1">
        <row r="9">
          <cell r="D9">
            <v>14</v>
          </cell>
        </row>
        <row r="11">
          <cell r="C11">
            <v>15000</v>
          </cell>
          <cell r="D11">
            <v>0</v>
          </cell>
        </row>
        <row r="12">
          <cell r="B12">
            <v>0.5</v>
          </cell>
        </row>
        <row r="13">
          <cell r="C13">
            <v>3000</v>
          </cell>
          <cell r="D13">
            <v>0</v>
          </cell>
        </row>
        <row r="14">
          <cell r="C14">
            <v>6000</v>
          </cell>
          <cell r="D14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9C60A-5E9F-419E-A341-0FA8F83C722E}">
  <dimension ref="A1:I43"/>
  <sheetViews>
    <sheetView tabSelected="1" workbookViewId="0">
      <selection activeCell="B2" sqref="B2:B7"/>
    </sheetView>
  </sheetViews>
  <sheetFormatPr baseColWidth="10" defaultColWidth="11.5546875" defaultRowHeight="14.4" x14ac:dyDescent="0.3"/>
  <cols>
    <col min="1" max="1" width="11.5546875" style="157"/>
    <col min="2" max="2" width="15.5546875" style="157" customWidth="1"/>
    <col min="3" max="3" width="6.88671875" style="162" customWidth="1"/>
    <col min="4" max="4" width="13.5546875" style="157" customWidth="1"/>
    <col min="5" max="5" width="15.77734375" style="157" customWidth="1"/>
    <col min="6" max="6" width="17.6640625" style="157" customWidth="1"/>
    <col min="7" max="7" width="17.6640625" style="161" customWidth="1"/>
    <col min="8" max="8" width="3.5546875" style="157" customWidth="1"/>
    <col min="9" max="9" width="18.77734375" style="161" customWidth="1"/>
    <col min="10" max="16384" width="11.5546875" style="157"/>
  </cols>
  <sheetData>
    <row r="1" spans="1:9" s="158" customFormat="1" ht="57.6" x14ac:dyDescent="0.3">
      <c r="A1" s="165"/>
      <c r="B1" s="166" t="s">
        <v>72</v>
      </c>
      <c r="C1" s="186" t="s">
        <v>73</v>
      </c>
      <c r="D1" s="187"/>
      <c r="E1" s="165" t="s">
        <v>76</v>
      </c>
      <c r="F1" s="166" t="s">
        <v>75</v>
      </c>
      <c r="G1" s="167" t="s">
        <v>74</v>
      </c>
      <c r="I1" s="167" t="s">
        <v>79</v>
      </c>
    </row>
    <row r="2" spans="1:9" x14ac:dyDescent="0.3">
      <c r="A2" s="174" t="s">
        <v>63</v>
      </c>
      <c r="B2" s="171"/>
      <c r="C2" s="163" t="s">
        <v>78</v>
      </c>
      <c r="D2" s="164"/>
      <c r="E2" s="171"/>
      <c r="F2" s="171"/>
      <c r="G2" s="168"/>
      <c r="I2" s="168"/>
    </row>
    <row r="3" spans="1:9" x14ac:dyDescent="0.3">
      <c r="A3" s="175"/>
      <c r="B3" s="172"/>
      <c r="C3" s="163" t="s">
        <v>67</v>
      </c>
      <c r="D3" s="164"/>
      <c r="E3" s="172"/>
      <c r="F3" s="172"/>
      <c r="G3" s="169"/>
      <c r="I3" s="169"/>
    </row>
    <row r="4" spans="1:9" x14ac:dyDescent="0.3">
      <c r="A4" s="175"/>
      <c r="B4" s="172"/>
      <c r="C4" s="163" t="s">
        <v>68</v>
      </c>
      <c r="D4" s="164"/>
      <c r="E4" s="172"/>
      <c r="F4" s="172"/>
      <c r="G4" s="169"/>
      <c r="I4" s="169"/>
    </row>
    <row r="5" spans="1:9" x14ac:dyDescent="0.3">
      <c r="A5" s="175"/>
      <c r="B5" s="172"/>
      <c r="C5" s="163" t="s">
        <v>69</v>
      </c>
      <c r="D5" s="164"/>
      <c r="E5" s="172"/>
      <c r="F5" s="172"/>
      <c r="G5" s="169"/>
      <c r="I5" s="169"/>
    </row>
    <row r="6" spans="1:9" x14ac:dyDescent="0.3">
      <c r="A6" s="175"/>
      <c r="B6" s="172"/>
      <c r="C6" s="163" t="s">
        <v>70</v>
      </c>
      <c r="D6" s="164"/>
      <c r="E6" s="172"/>
      <c r="F6" s="172"/>
      <c r="G6" s="169"/>
      <c r="I6" s="169"/>
    </row>
    <row r="7" spans="1:9" x14ac:dyDescent="0.3">
      <c r="A7" s="176"/>
      <c r="B7" s="173"/>
      <c r="C7" s="163" t="s">
        <v>71</v>
      </c>
      <c r="D7" s="164"/>
      <c r="E7" s="173"/>
      <c r="F7" s="173"/>
      <c r="G7" s="170"/>
      <c r="I7" s="170"/>
    </row>
    <row r="8" spans="1:9" x14ac:dyDescent="0.3">
      <c r="A8" s="177" t="s">
        <v>64</v>
      </c>
      <c r="B8" s="180"/>
      <c r="C8" s="160" t="s">
        <v>78</v>
      </c>
      <c r="D8" s="159"/>
      <c r="E8" s="180"/>
      <c r="F8" s="180"/>
      <c r="G8" s="183"/>
      <c r="I8" s="183"/>
    </row>
    <row r="9" spans="1:9" x14ac:dyDescent="0.3">
      <c r="A9" s="178"/>
      <c r="B9" s="181"/>
      <c r="C9" s="160" t="s">
        <v>67</v>
      </c>
      <c r="D9" s="159"/>
      <c r="E9" s="181"/>
      <c r="F9" s="181"/>
      <c r="G9" s="184"/>
      <c r="I9" s="184"/>
    </row>
    <row r="10" spans="1:9" x14ac:dyDescent="0.3">
      <c r="A10" s="178"/>
      <c r="B10" s="181"/>
      <c r="C10" s="160" t="s">
        <v>68</v>
      </c>
      <c r="D10" s="159"/>
      <c r="E10" s="181"/>
      <c r="F10" s="181"/>
      <c r="G10" s="184"/>
      <c r="I10" s="184"/>
    </row>
    <row r="11" spans="1:9" x14ac:dyDescent="0.3">
      <c r="A11" s="178"/>
      <c r="B11" s="181"/>
      <c r="C11" s="160" t="s">
        <v>69</v>
      </c>
      <c r="D11" s="159"/>
      <c r="E11" s="181"/>
      <c r="F11" s="181"/>
      <c r="G11" s="184"/>
      <c r="I11" s="184"/>
    </row>
    <row r="12" spans="1:9" x14ac:dyDescent="0.3">
      <c r="A12" s="178"/>
      <c r="B12" s="181"/>
      <c r="C12" s="160" t="s">
        <v>70</v>
      </c>
      <c r="D12" s="159"/>
      <c r="E12" s="181"/>
      <c r="F12" s="181"/>
      <c r="G12" s="184"/>
      <c r="I12" s="184"/>
    </row>
    <row r="13" spans="1:9" x14ac:dyDescent="0.3">
      <c r="A13" s="179"/>
      <c r="B13" s="182"/>
      <c r="C13" s="160" t="s">
        <v>71</v>
      </c>
      <c r="D13" s="159"/>
      <c r="E13" s="182"/>
      <c r="F13" s="182"/>
      <c r="G13" s="185"/>
      <c r="I13" s="185"/>
    </row>
    <row r="14" spans="1:9" ht="13.5" customHeight="1" x14ac:dyDescent="0.3">
      <c r="A14" s="174" t="s">
        <v>65</v>
      </c>
      <c r="B14" s="171"/>
      <c r="C14" s="163" t="s">
        <v>78</v>
      </c>
      <c r="D14" s="164"/>
      <c r="E14" s="171"/>
      <c r="F14" s="171"/>
      <c r="G14" s="168"/>
      <c r="I14" s="168"/>
    </row>
    <row r="15" spans="1:9" ht="13.5" customHeight="1" x14ac:dyDescent="0.3">
      <c r="A15" s="175"/>
      <c r="B15" s="172"/>
      <c r="C15" s="163" t="s">
        <v>67</v>
      </c>
      <c r="D15" s="164"/>
      <c r="E15" s="172"/>
      <c r="F15" s="172"/>
      <c r="G15" s="169"/>
      <c r="I15" s="169"/>
    </row>
    <row r="16" spans="1:9" x14ac:dyDescent="0.3">
      <c r="A16" s="175"/>
      <c r="B16" s="172"/>
      <c r="C16" s="163" t="s">
        <v>68</v>
      </c>
      <c r="D16" s="164"/>
      <c r="E16" s="172"/>
      <c r="F16" s="172"/>
      <c r="G16" s="169"/>
      <c r="I16" s="169"/>
    </row>
    <row r="17" spans="1:9" x14ac:dyDescent="0.3">
      <c r="A17" s="175"/>
      <c r="B17" s="172"/>
      <c r="C17" s="163" t="s">
        <v>69</v>
      </c>
      <c r="D17" s="164"/>
      <c r="E17" s="172"/>
      <c r="F17" s="172"/>
      <c r="G17" s="169"/>
      <c r="I17" s="169"/>
    </row>
    <row r="18" spans="1:9" x14ac:dyDescent="0.3">
      <c r="A18" s="175"/>
      <c r="B18" s="172"/>
      <c r="C18" s="163" t="s">
        <v>70</v>
      </c>
      <c r="D18" s="164"/>
      <c r="E18" s="172"/>
      <c r="F18" s="172"/>
      <c r="G18" s="169"/>
      <c r="I18" s="169"/>
    </row>
    <row r="19" spans="1:9" x14ac:dyDescent="0.3">
      <c r="A19" s="176"/>
      <c r="B19" s="173"/>
      <c r="C19" s="163" t="s">
        <v>71</v>
      </c>
      <c r="D19" s="164"/>
      <c r="E19" s="173"/>
      <c r="F19" s="173"/>
      <c r="G19" s="170"/>
      <c r="I19" s="170"/>
    </row>
    <row r="20" spans="1:9" x14ac:dyDescent="0.3">
      <c r="A20" s="177" t="s">
        <v>66</v>
      </c>
      <c r="B20" s="180"/>
      <c r="C20" s="160" t="s">
        <v>78</v>
      </c>
      <c r="D20" s="159"/>
      <c r="E20" s="180"/>
      <c r="F20" s="180"/>
      <c r="G20" s="183"/>
      <c r="I20" s="183"/>
    </row>
    <row r="21" spans="1:9" x14ac:dyDescent="0.3">
      <c r="A21" s="178"/>
      <c r="B21" s="181"/>
      <c r="C21" s="160" t="s">
        <v>67</v>
      </c>
      <c r="D21" s="159"/>
      <c r="E21" s="181"/>
      <c r="F21" s="181"/>
      <c r="G21" s="184"/>
      <c r="I21" s="184"/>
    </row>
    <row r="22" spans="1:9" x14ac:dyDescent="0.3">
      <c r="A22" s="178"/>
      <c r="B22" s="181"/>
      <c r="C22" s="160" t="s">
        <v>68</v>
      </c>
      <c r="D22" s="159"/>
      <c r="E22" s="181"/>
      <c r="F22" s="181"/>
      <c r="G22" s="184"/>
      <c r="I22" s="184"/>
    </row>
    <row r="23" spans="1:9" x14ac:dyDescent="0.3">
      <c r="A23" s="178"/>
      <c r="B23" s="181"/>
      <c r="C23" s="160" t="s">
        <v>69</v>
      </c>
      <c r="D23" s="159"/>
      <c r="E23" s="181"/>
      <c r="F23" s="181"/>
      <c r="G23" s="184"/>
      <c r="I23" s="184"/>
    </row>
    <row r="24" spans="1:9" x14ac:dyDescent="0.3">
      <c r="A24" s="178"/>
      <c r="B24" s="181"/>
      <c r="C24" s="160" t="s">
        <v>70</v>
      </c>
      <c r="D24" s="159"/>
      <c r="E24" s="181"/>
      <c r="F24" s="181"/>
      <c r="G24" s="184"/>
      <c r="I24" s="184"/>
    </row>
    <row r="25" spans="1:9" x14ac:dyDescent="0.3">
      <c r="A25" s="179"/>
      <c r="B25" s="182"/>
      <c r="C25" s="160" t="s">
        <v>71</v>
      </c>
      <c r="D25" s="159"/>
      <c r="E25" s="182"/>
      <c r="F25" s="182"/>
      <c r="G25" s="185"/>
      <c r="I25" s="185"/>
    </row>
    <row r="26" spans="1:9" x14ac:dyDescent="0.3">
      <c r="A26" s="174" t="s">
        <v>77</v>
      </c>
      <c r="B26" s="171"/>
      <c r="C26" s="163" t="s">
        <v>78</v>
      </c>
      <c r="D26" s="164"/>
      <c r="E26" s="171"/>
      <c r="F26" s="171"/>
      <c r="G26" s="168"/>
      <c r="I26" s="168"/>
    </row>
    <row r="27" spans="1:9" x14ac:dyDescent="0.3">
      <c r="A27" s="175"/>
      <c r="B27" s="172"/>
      <c r="C27" s="163" t="s">
        <v>67</v>
      </c>
      <c r="D27" s="164"/>
      <c r="E27" s="172"/>
      <c r="F27" s="172"/>
      <c r="G27" s="169"/>
      <c r="I27" s="169"/>
    </row>
    <row r="28" spans="1:9" x14ac:dyDescent="0.3">
      <c r="A28" s="175"/>
      <c r="B28" s="172"/>
      <c r="C28" s="163" t="s">
        <v>68</v>
      </c>
      <c r="D28" s="164"/>
      <c r="E28" s="172"/>
      <c r="F28" s="172"/>
      <c r="G28" s="169"/>
      <c r="I28" s="169"/>
    </row>
    <row r="29" spans="1:9" x14ac:dyDescent="0.3">
      <c r="A29" s="175"/>
      <c r="B29" s="172"/>
      <c r="C29" s="163" t="s">
        <v>69</v>
      </c>
      <c r="D29" s="164"/>
      <c r="E29" s="172"/>
      <c r="F29" s="172"/>
      <c r="G29" s="169"/>
      <c r="I29" s="169"/>
    </row>
    <row r="30" spans="1:9" x14ac:dyDescent="0.3">
      <c r="A30" s="175"/>
      <c r="B30" s="172"/>
      <c r="C30" s="163" t="s">
        <v>70</v>
      </c>
      <c r="D30" s="164"/>
      <c r="E30" s="172"/>
      <c r="F30" s="172"/>
      <c r="G30" s="169"/>
      <c r="I30" s="169"/>
    </row>
    <row r="31" spans="1:9" x14ac:dyDescent="0.3">
      <c r="A31" s="176"/>
      <c r="B31" s="173"/>
      <c r="C31" s="163" t="s">
        <v>71</v>
      </c>
      <c r="D31" s="164"/>
      <c r="E31" s="173"/>
      <c r="F31" s="173"/>
      <c r="G31" s="170"/>
      <c r="I31" s="170"/>
    </row>
    <row r="32" spans="1:9" x14ac:dyDescent="0.3">
      <c r="A32" s="177" t="s">
        <v>77</v>
      </c>
      <c r="B32" s="180"/>
      <c r="C32" s="160" t="s">
        <v>78</v>
      </c>
      <c r="D32" s="159"/>
      <c r="E32" s="180"/>
      <c r="F32" s="180"/>
      <c r="G32" s="183"/>
      <c r="I32" s="183"/>
    </row>
    <row r="33" spans="1:9" x14ac:dyDescent="0.3">
      <c r="A33" s="178"/>
      <c r="B33" s="181"/>
      <c r="C33" s="160" t="s">
        <v>67</v>
      </c>
      <c r="D33" s="159"/>
      <c r="E33" s="181"/>
      <c r="F33" s="181"/>
      <c r="G33" s="184"/>
      <c r="I33" s="184"/>
    </row>
    <row r="34" spans="1:9" x14ac:dyDescent="0.3">
      <c r="A34" s="178"/>
      <c r="B34" s="181"/>
      <c r="C34" s="160" t="s">
        <v>68</v>
      </c>
      <c r="D34" s="159"/>
      <c r="E34" s="181"/>
      <c r="F34" s="181"/>
      <c r="G34" s="184"/>
      <c r="I34" s="184"/>
    </row>
    <row r="35" spans="1:9" x14ac:dyDescent="0.3">
      <c r="A35" s="178"/>
      <c r="B35" s="181"/>
      <c r="C35" s="160" t="s">
        <v>69</v>
      </c>
      <c r="D35" s="159"/>
      <c r="E35" s="181"/>
      <c r="F35" s="181"/>
      <c r="G35" s="184"/>
      <c r="I35" s="184"/>
    </row>
    <row r="36" spans="1:9" x14ac:dyDescent="0.3">
      <c r="A36" s="178"/>
      <c r="B36" s="181"/>
      <c r="C36" s="160" t="s">
        <v>70</v>
      </c>
      <c r="D36" s="159"/>
      <c r="E36" s="181"/>
      <c r="F36" s="181"/>
      <c r="G36" s="184"/>
      <c r="I36" s="184"/>
    </row>
    <row r="37" spans="1:9" x14ac:dyDescent="0.3">
      <c r="A37" s="179"/>
      <c r="B37" s="182"/>
      <c r="C37" s="160" t="s">
        <v>71</v>
      </c>
      <c r="D37" s="159"/>
      <c r="E37" s="182"/>
      <c r="F37" s="182"/>
      <c r="G37" s="185"/>
      <c r="I37" s="185"/>
    </row>
    <row r="38" spans="1:9" x14ac:dyDescent="0.3">
      <c r="A38" s="174" t="s">
        <v>77</v>
      </c>
      <c r="B38" s="171"/>
      <c r="C38" s="163" t="s">
        <v>78</v>
      </c>
      <c r="D38" s="164"/>
      <c r="E38" s="171"/>
      <c r="F38" s="171"/>
      <c r="G38" s="168"/>
      <c r="I38" s="168"/>
    </row>
    <row r="39" spans="1:9" x14ac:dyDescent="0.3">
      <c r="A39" s="175"/>
      <c r="B39" s="172"/>
      <c r="C39" s="163" t="s">
        <v>67</v>
      </c>
      <c r="D39" s="164"/>
      <c r="E39" s="172"/>
      <c r="F39" s="172"/>
      <c r="G39" s="169"/>
      <c r="I39" s="169"/>
    </row>
    <row r="40" spans="1:9" x14ac:dyDescent="0.3">
      <c r="A40" s="175"/>
      <c r="B40" s="172"/>
      <c r="C40" s="163" t="s">
        <v>68</v>
      </c>
      <c r="D40" s="164"/>
      <c r="E40" s="172"/>
      <c r="F40" s="172"/>
      <c r="G40" s="169"/>
      <c r="I40" s="169"/>
    </row>
    <row r="41" spans="1:9" x14ac:dyDescent="0.3">
      <c r="A41" s="175"/>
      <c r="B41" s="172"/>
      <c r="C41" s="163" t="s">
        <v>69</v>
      </c>
      <c r="D41" s="164"/>
      <c r="E41" s="172"/>
      <c r="F41" s="172"/>
      <c r="G41" s="169"/>
      <c r="I41" s="169"/>
    </row>
    <row r="42" spans="1:9" x14ac:dyDescent="0.3">
      <c r="A42" s="175"/>
      <c r="B42" s="172"/>
      <c r="C42" s="163" t="s">
        <v>70</v>
      </c>
      <c r="D42" s="164"/>
      <c r="E42" s="172"/>
      <c r="F42" s="172"/>
      <c r="G42" s="169"/>
      <c r="I42" s="169"/>
    </row>
    <row r="43" spans="1:9" x14ac:dyDescent="0.3">
      <c r="A43" s="176"/>
      <c r="B43" s="173"/>
      <c r="C43" s="163" t="s">
        <v>71</v>
      </c>
      <c r="D43" s="164"/>
      <c r="E43" s="173"/>
      <c r="F43" s="173"/>
      <c r="G43" s="170"/>
      <c r="I43" s="170"/>
    </row>
  </sheetData>
  <mergeCells count="43">
    <mergeCell ref="C1:D1"/>
    <mergeCell ref="E2:E7"/>
    <mergeCell ref="F2:F7"/>
    <mergeCell ref="G2:G7"/>
    <mergeCell ref="I2:I7"/>
    <mergeCell ref="A8:A13"/>
    <mergeCell ref="B8:B13"/>
    <mergeCell ref="E8:E13"/>
    <mergeCell ref="F8:F13"/>
    <mergeCell ref="G8:G13"/>
    <mergeCell ref="I8:I13"/>
    <mergeCell ref="A2:A7"/>
    <mergeCell ref="B2:B7"/>
    <mergeCell ref="I14:I19"/>
    <mergeCell ref="A20:A25"/>
    <mergeCell ref="B20:B25"/>
    <mergeCell ref="E20:E25"/>
    <mergeCell ref="F20:F25"/>
    <mergeCell ref="G20:G25"/>
    <mergeCell ref="I20:I25"/>
    <mergeCell ref="A14:A19"/>
    <mergeCell ref="B14:B19"/>
    <mergeCell ref="E14:E19"/>
    <mergeCell ref="F14:F19"/>
    <mergeCell ref="G14:G19"/>
    <mergeCell ref="I26:I31"/>
    <mergeCell ref="A32:A37"/>
    <mergeCell ref="B32:B37"/>
    <mergeCell ref="E32:E37"/>
    <mergeCell ref="F32:F37"/>
    <mergeCell ref="G32:G37"/>
    <mergeCell ref="I32:I37"/>
    <mergeCell ref="A26:A31"/>
    <mergeCell ref="B26:B31"/>
    <mergeCell ref="E26:E31"/>
    <mergeCell ref="F26:F31"/>
    <mergeCell ref="G26:G31"/>
    <mergeCell ref="I38:I43"/>
    <mergeCell ref="A38:A43"/>
    <mergeCell ref="B38:B43"/>
    <mergeCell ref="E38:E43"/>
    <mergeCell ref="F38:F43"/>
    <mergeCell ref="G38:G43"/>
  </mergeCells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CFCD-4492-48D8-A30E-8B8BA91B5A06}">
  <dimension ref="A1"/>
  <sheetViews>
    <sheetView workbookViewId="0">
      <selection activeCell="F19" sqref="F19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X66"/>
  <sheetViews>
    <sheetView zoomScale="70" zoomScaleNormal="40" workbookViewId="0">
      <pane xSplit="6" ySplit="2" topLeftCell="G3" activePane="bottomRight" state="frozen"/>
      <selection activeCell="H43" sqref="H43"/>
      <selection pane="topRight" activeCell="H43" sqref="H43"/>
      <selection pane="bottomLeft" activeCell="H43" sqref="H43"/>
      <selection pane="bottomRight" activeCell="A53" sqref="A53"/>
    </sheetView>
  </sheetViews>
  <sheetFormatPr baseColWidth="10" defaultRowHeight="14.4" x14ac:dyDescent="0.3"/>
  <cols>
    <col min="1" max="1" width="41.33203125" style="66" customWidth="1"/>
    <col min="2" max="2" width="52" style="7" bestFit="1" customWidth="1"/>
    <col min="3" max="3" width="19.33203125" style="3" bestFit="1" customWidth="1"/>
    <col min="4" max="4" width="15.88671875" style="3" bestFit="1" customWidth="1"/>
    <col min="5" max="5" width="18.33203125" style="3" bestFit="1" customWidth="1"/>
    <col min="6" max="6" width="17.44140625" style="3" bestFit="1" customWidth="1"/>
    <col min="7" max="7" width="17.44140625" style="3" customWidth="1"/>
    <col min="8" max="8" width="3.5546875" style="7" customWidth="1"/>
    <col min="9" max="16" width="15.44140625" style="3" customWidth="1"/>
    <col min="17" max="17" width="15" style="3" customWidth="1"/>
    <col min="18" max="18" width="15.44140625" style="3" customWidth="1"/>
    <col min="19" max="23" width="15" style="3" customWidth="1"/>
    <col min="24" max="24" width="15.33203125" style="3" customWidth="1"/>
    <col min="25" max="26" width="15" style="3" customWidth="1"/>
    <col min="27" max="66" width="17.109375" style="3" customWidth="1"/>
    <col min="67" max="67" width="24.44140625" style="3" bestFit="1" customWidth="1"/>
    <col min="68" max="68" width="28.5546875" style="3" bestFit="1" customWidth="1"/>
    <col min="69" max="69" width="26.33203125" style="3" bestFit="1" customWidth="1"/>
    <col min="70" max="70" width="29.44140625" style="7" bestFit="1" customWidth="1"/>
    <col min="71" max="71" width="14.33203125" style="3" bestFit="1" customWidth="1"/>
    <col min="72" max="72" width="13.5546875" style="3" customWidth="1"/>
    <col min="73" max="73" width="14.33203125" style="3" bestFit="1" customWidth="1"/>
    <col min="74" max="74" width="17.44140625" style="7" bestFit="1" customWidth="1"/>
    <col min="75" max="75" width="12.109375" style="7" bestFit="1" customWidth="1"/>
    <col min="76" max="76" width="17.88671875" style="7" customWidth="1"/>
    <col min="77" max="257" width="10.88671875" style="7"/>
    <col min="258" max="258" width="34.44140625" style="7" bestFit="1" customWidth="1"/>
    <col min="259" max="259" width="52" style="7" bestFit="1" customWidth="1"/>
    <col min="260" max="260" width="19.33203125" style="7" bestFit="1" customWidth="1"/>
    <col min="261" max="261" width="14.5546875" style="7" customWidth="1"/>
    <col min="262" max="262" width="17.6640625" style="7" customWidth="1"/>
    <col min="263" max="263" width="17.44140625" style="7" bestFit="1" customWidth="1"/>
    <col min="264" max="264" width="3.5546875" style="7" customWidth="1"/>
    <col min="265" max="272" width="15.44140625" style="7" customWidth="1"/>
    <col min="273" max="273" width="15" style="7" customWidth="1"/>
    <col min="274" max="274" width="15.44140625" style="7" customWidth="1"/>
    <col min="275" max="279" width="15" style="7" customWidth="1"/>
    <col min="280" max="280" width="15.33203125" style="7" customWidth="1"/>
    <col min="281" max="282" width="15" style="7" customWidth="1"/>
    <col min="283" max="322" width="0" style="7" hidden="1" customWidth="1"/>
    <col min="323" max="324" width="17.88671875" style="7" bestFit="1" customWidth="1"/>
    <col min="325" max="325" width="17.88671875" style="7" customWidth="1"/>
    <col min="326" max="326" width="19.33203125" style="7" bestFit="1" customWidth="1"/>
    <col min="327" max="327" width="14.33203125" style="7" bestFit="1" customWidth="1"/>
    <col min="328" max="328" width="13.5546875" style="7" customWidth="1"/>
    <col min="329" max="329" width="14.33203125" style="7" bestFit="1" customWidth="1"/>
    <col min="330" max="330" width="17.44140625" style="7" bestFit="1" customWidth="1"/>
    <col min="331" max="331" width="12.109375" style="7" bestFit="1" customWidth="1"/>
    <col min="332" max="332" width="17.88671875" style="7" customWidth="1"/>
    <col min="333" max="513" width="10.88671875" style="7"/>
    <col min="514" max="514" width="34.44140625" style="7" bestFit="1" customWidth="1"/>
    <col min="515" max="515" width="52" style="7" bestFit="1" customWidth="1"/>
    <col min="516" max="516" width="19.33203125" style="7" bestFit="1" customWidth="1"/>
    <col min="517" max="517" width="14.5546875" style="7" customWidth="1"/>
    <col min="518" max="518" width="17.6640625" style="7" customWidth="1"/>
    <col min="519" max="519" width="17.44140625" style="7" bestFit="1" customWidth="1"/>
    <col min="520" max="520" width="3.5546875" style="7" customWidth="1"/>
    <col min="521" max="528" width="15.44140625" style="7" customWidth="1"/>
    <col min="529" max="529" width="15" style="7" customWidth="1"/>
    <col min="530" max="530" width="15.44140625" style="7" customWidth="1"/>
    <col min="531" max="535" width="15" style="7" customWidth="1"/>
    <col min="536" max="536" width="15.33203125" style="7" customWidth="1"/>
    <col min="537" max="538" width="15" style="7" customWidth="1"/>
    <col min="539" max="578" width="0" style="7" hidden="1" customWidth="1"/>
    <col min="579" max="580" width="17.88671875" style="7" bestFit="1" customWidth="1"/>
    <col min="581" max="581" width="17.88671875" style="7" customWidth="1"/>
    <col min="582" max="582" width="19.33203125" style="7" bestFit="1" customWidth="1"/>
    <col min="583" max="583" width="14.33203125" style="7" bestFit="1" customWidth="1"/>
    <col min="584" max="584" width="13.5546875" style="7" customWidth="1"/>
    <col min="585" max="585" width="14.33203125" style="7" bestFit="1" customWidth="1"/>
    <col min="586" max="586" width="17.44140625" style="7" bestFit="1" customWidth="1"/>
    <col min="587" max="587" width="12.109375" style="7" bestFit="1" customWidth="1"/>
    <col min="588" max="588" width="17.88671875" style="7" customWidth="1"/>
    <col min="589" max="769" width="10.88671875" style="7"/>
    <col min="770" max="770" width="34.44140625" style="7" bestFit="1" customWidth="1"/>
    <col min="771" max="771" width="52" style="7" bestFit="1" customWidth="1"/>
    <col min="772" max="772" width="19.33203125" style="7" bestFit="1" customWidth="1"/>
    <col min="773" max="773" width="14.5546875" style="7" customWidth="1"/>
    <col min="774" max="774" width="17.6640625" style="7" customWidth="1"/>
    <col min="775" max="775" width="17.44140625" style="7" bestFit="1" customWidth="1"/>
    <col min="776" max="776" width="3.5546875" style="7" customWidth="1"/>
    <col min="777" max="784" width="15.44140625" style="7" customWidth="1"/>
    <col min="785" max="785" width="15" style="7" customWidth="1"/>
    <col min="786" max="786" width="15.44140625" style="7" customWidth="1"/>
    <col min="787" max="791" width="15" style="7" customWidth="1"/>
    <col min="792" max="792" width="15.33203125" style="7" customWidth="1"/>
    <col min="793" max="794" width="15" style="7" customWidth="1"/>
    <col min="795" max="834" width="0" style="7" hidden="1" customWidth="1"/>
    <col min="835" max="836" width="17.88671875" style="7" bestFit="1" customWidth="1"/>
    <col min="837" max="837" width="17.88671875" style="7" customWidth="1"/>
    <col min="838" max="838" width="19.33203125" style="7" bestFit="1" customWidth="1"/>
    <col min="839" max="839" width="14.33203125" style="7" bestFit="1" customWidth="1"/>
    <col min="840" max="840" width="13.5546875" style="7" customWidth="1"/>
    <col min="841" max="841" width="14.33203125" style="7" bestFit="1" customWidth="1"/>
    <col min="842" max="842" width="17.44140625" style="7" bestFit="1" customWidth="1"/>
    <col min="843" max="843" width="12.109375" style="7" bestFit="1" customWidth="1"/>
    <col min="844" max="844" width="17.88671875" style="7" customWidth="1"/>
    <col min="845" max="1025" width="10.88671875" style="7"/>
    <col min="1026" max="1026" width="34.44140625" style="7" bestFit="1" customWidth="1"/>
    <col min="1027" max="1027" width="52" style="7" bestFit="1" customWidth="1"/>
    <col min="1028" max="1028" width="19.33203125" style="7" bestFit="1" customWidth="1"/>
    <col min="1029" max="1029" width="14.5546875" style="7" customWidth="1"/>
    <col min="1030" max="1030" width="17.6640625" style="7" customWidth="1"/>
    <col min="1031" max="1031" width="17.44140625" style="7" bestFit="1" customWidth="1"/>
    <col min="1032" max="1032" width="3.5546875" style="7" customWidth="1"/>
    <col min="1033" max="1040" width="15.44140625" style="7" customWidth="1"/>
    <col min="1041" max="1041" width="15" style="7" customWidth="1"/>
    <col min="1042" max="1042" width="15.44140625" style="7" customWidth="1"/>
    <col min="1043" max="1047" width="15" style="7" customWidth="1"/>
    <col min="1048" max="1048" width="15.33203125" style="7" customWidth="1"/>
    <col min="1049" max="1050" width="15" style="7" customWidth="1"/>
    <col min="1051" max="1090" width="0" style="7" hidden="1" customWidth="1"/>
    <col min="1091" max="1092" width="17.88671875" style="7" bestFit="1" customWidth="1"/>
    <col min="1093" max="1093" width="17.88671875" style="7" customWidth="1"/>
    <col min="1094" max="1094" width="19.33203125" style="7" bestFit="1" customWidth="1"/>
    <col min="1095" max="1095" width="14.33203125" style="7" bestFit="1" customWidth="1"/>
    <col min="1096" max="1096" width="13.5546875" style="7" customWidth="1"/>
    <col min="1097" max="1097" width="14.33203125" style="7" bestFit="1" customWidth="1"/>
    <col min="1098" max="1098" width="17.44140625" style="7" bestFit="1" customWidth="1"/>
    <col min="1099" max="1099" width="12.109375" style="7" bestFit="1" customWidth="1"/>
    <col min="1100" max="1100" width="17.88671875" style="7" customWidth="1"/>
    <col min="1101" max="1281" width="10.88671875" style="7"/>
    <col min="1282" max="1282" width="34.44140625" style="7" bestFit="1" customWidth="1"/>
    <col min="1283" max="1283" width="52" style="7" bestFit="1" customWidth="1"/>
    <col min="1284" max="1284" width="19.33203125" style="7" bestFit="1" customWidth="1"/>
    <col min="1285" max="1285" width="14.5546875" style="7" customWidth="1"/>
    <col min="1286" max="1286" width="17.6640625" style="7" customWidth="1"/>
    <col min="1287" max="1287" width="17.44140625" style="7" bestFit="1" customWidth="1"/>
    <col min="1288" max="1288" width="3.5546875" style="7" customWidth="1"/>
    <col min="1289" max="1296" width="15.44140625" style="7" customWidth="1"/>
    <col min="1297" max="1297" width="15" style="7" customWidth="1"/>
    <col min="1298" max="1298" width="15.44140625" style="7" customWidth="1"/>
    <col min="1299" max="1303" width="15" style="7" customWidth="1"/>
    <col min="1304" max="1304" width="15.33203125" style="7" customWidth="1"/>
    <col min="1305" max="1306" width="15" style="7" customWidth="1"/>
    <col min="1307" max="1346" width="0" style="7" hidden="1" customWidth="1"/>
    <col min="1347" max="1348" width="17.88671875" style="7" bestFit="1" customWidth="1"/>
    <col min="1349" max="1349" width="17.88671875" style="7" customWidth="1"/>
    <col min="1350" max="1350" width="19.33203125" style="7" bestFit="1" customWidth="1"/>
    <col min="1351" max="1351" width="14.33203125" style="7" bestFit="1" customWidth="1"/>
    <col min="1352" max="1352" width="13.5546875" style="7" customWidth="1"/>
    <col min="1353" max="1353" width="14.33203125" style="7" bestFit="1" customWidth="1"/>
    <col min="1354" max="1354" width="17.44140625" style="7" bestFit="1" customWidth="1"/>
    <col min="1355" max="1355" width="12.109375" style="7" bestFit="1" customWidth="1"/>
    <col min="1356" max="1356" width="17.88671875" style="7" customWidth="1"/>
    <col min="1357" max="1537" width="10.88671875" style="7"/>
    <col min="1538" max="1538" width="34.44140625" style="7" bestFit="1" customWidth="1"/>
    <col min="1539" max="1539" width="52" style="7" bestFit="1" customWidth="1"/>
    <col min="1540" max="1540" width="19.33203125" style="7" bestFit="1" customWidth="1"/>
    <col min="1541" max="1541" width="14.5546875" style="7" customWidth="1"/>
    <col min="1542" max="1542" width="17.6640625" style="7" customWidth="1"/>
    <col min="1543" max="1543" width="17.44140625" style="7" bestFit="1" customWidth="1"/>
    <col min="1544" max="1544" width="3.5546875" style="7" customWidth="1"/>
    <col min="1545" max="1552" width="15.44140625" style="7" customWidth="1"/>
    <col min="1553" max="1553" width="15" style="7" customWidth="1"/>
    <col min="1554" max="1554" width="15.44140625" style="7" customWidth="1"/>
    <col min="1555" max="1559" width="15" style="7" customWidth="1"/>
    <col min="1560" max="1560" width="15.33203125" style="7" customWidth="1"/>
    <col min="1561" max="1562" width="15" style="7" customWidth="1"/>
    <col min="1563" max="1602" width="0" style="7" hidden="1" customWidth="1"/>
    <col min="1603" max="1604" width="17.88671875" style="7" bestFit="1" customWidth="1"/>
    <col min="1605" max="1605" width="17.88671875" style="7" customWidth="1"/>
    <col min="1606" max="1606" width="19.33203125" style="7" bestFit="1" customWidth="1"/>
    <col min="1607" max="1607" width="14.33203125" style="7" bestFit="1" customWidth="1"/>
    <col min="1608" max="1608" width="13.5546875" style="7" customWidth="1"/>
    <col min="1609" max="1609" width="14.33203125" style="7" bestFit="1" customWidth="1"/>
    <col min="1610" max="1610" width="17.44140625" style="7" bestFit="1" customWidth="1"/>
    <col min="1611" max="1611" width="12.109375" style="7" bestFit="1" customWidth="1"/>
    <col min="1612" max="1612" width="17.88671875" style="7" customWidth="1"/>
    <col min="1613" max="1793" width="10.88671875" style="7"/>
    <col min="1794" max="1794" width="34.44140625" style="7" bestFit="1" customWidth="1"/>
    <col min="1795" max="1795" width="52" style="7" bestFit="1" customWidth="1"/>
    <col min="1796" max="1796" width="19.33203125" style="7" bestFit="1" customWidth="1"/>
    <col min="1797" max="1797" width="14.5546875" style="7" customWidth="1"/>
    <col min="1798" max="1798" width="17.6640625" style="7" customWidth="1"/>
    <col min="1799" max="1799" width="17.44140625" style="7" bestFit="1" customWidth="1"/>
    <col min="1800" max="1800" width="3.5546875" style="7" customWidth="1"/>
    <col min="1801" max="1808" width="15.44140625" style="7" customWidth="1"/>
    <col min="1809" max="1809" width="15" style="7" customWidth="1"/>
    <col min="1810" max="1810" width="15.44140625" style="7" customWidth="1"/>
    <col min="1811" max="1815" width="15" style="7" customWidth="1"/>
    <col min="1816" max="1816" width="15.33203125" style="7" customWidth="1"/>
    <col min="1817" max="1818" width="15" style="7" customWidth="1"/>
    <col min="1819" max="1858" width="0" style="7" hidden="1" customWidth="1"/>
    <col min="1859" max="1860" width="17.88671875" style="7" bestFit="1" customWidth="1"/>
    <col min="1861" max="1861" width="17.88671875" style="7" customWidth="1"/>
    <col min="1862" max="1862" width="19.33203125" style="7" bestFit="1" customWidth="1"/>
    <col min="1863" max="1863" width="14.33203125" style="7" bestFit="1" customWidth="1"/>
    <col min="1864" max="1864" width="13.5546875" style="7" customWidth="1"/>
    <col min="1865" max="1865" width="14.33203125" style="7" bestFit="1" customWidth="1"/>
    <col min="1866" max="1866" width="17.44140625" style="7" bestFit="1" customWidth="1"/>
    <col min="1867" max="1867" width="12.109375" style="7" bestFit="1" customWidth="1"/>
    <col min="1868" max="1868" width="17.88671875" style="7" customWidth="1"/>
    <col min="1869" max="2049" width="10.88671875" style="7"/>
    <col min="2050" max="2050" width="34.44140625" style="7" bestFit="1" customWidth="1"/>
    <col min="2051" max="2051" width="52" style="7" bestFit="1" customWidth="1"/>
    <col min="2052" max="2052" width="19.33203125" style="7" bestFit="1" customWidth="1"/>
    <col min="2053" max="2053" width="14.5546875" style="7" customWidth="1"/>
    <col min="2054" max="2054" width="17.6640625" style="7" customWidth="1"/>
    <col min="2055" max="2055" width="17.44140625" style="7" bestFit="1" customWidth="1"/>
    <col min="2056" max="2056" width="3.5546875" style="7" customWidth="1"/>
    <col min="2057" max="2064" width="15.44140625" style="7" customWidth="1"/>
    <col min="2065" max="2065" width="15" style="7" customWidth="1"/>
    <col min="2066" max="2066" width="15.44140625" style="7" customWidth="1"/>
    <col min="2067" max="2071" width="15" style="7" customWidth="1"/>
    <col min="2072" max="2072" width="15.33203125" style="7" customWidth="1"/>
    <col min="2073" max="2074" width="15" style="7" customWidth="1"/>
    <col min="2075" max="2114" width="0" style="7" hidden="1" customWidth="1"/>
    <col min="2115" max="2116" width="17.88671875" style="7" bestFit="1" customWidth="1"/>
    <col min="2117" max="2117" width="17.88671875" style="7" customWidth="1"/>
    <col min="2118" max="2118" width="19.33203125" style="7" bestFit="1" customWidth="1"/>
    <col min="2119" max="2119" width="14.33203125" style="7" bestFit="1" customWidth="1"/>
    <col min="2120" max="2120" width="13.5546875" style="7" customWidth="1"/>
    <col min="2121" max="2121" width="14.33203125" style="7" bestFit="1" customWidth="1"/>
    <col min="2122" max="2122" width="17.44140625" style="7" bestFit="1" customWidth="1"/>
    <col min="2123" max="2123" width="12.109375" style="7" bestFit="1" customWidth="1"/>
    <col min="2124" max="2124" width="17.88671875" style="7" customWidth="1"/>
    <col min="2125" max="2305" width="10.88671875" style="7"/>
    <col min="2306" max="2306" width="34.44140625" style="7" bestFit="1" customWidth="1"/>
    <col min="2307" max="2307" width="52" style="7" bestFit="1" customWidth="1"/>
    <col min="2308" max="2308" width="19.33203125" style="7" bestFit="1" customWidth="1"/>
    <col min="2309" max="2309" width="14.5546875" style="7" customWidth="1"/>
    <col min="2310" max="2310" width="17.6640625" style="7" customWidth="1"/>
    <col min="2311" max="2311" width="17.44140625" style="7" bestFit="1" customWidth="1"/>
    <col min="2312" max="2312" width="3.5546875" style="7" customWidth="1"/>
    <col min="2313" max="2320" width="15.44140625" style="7" customWidth="1"/>
    <col min="2321" max="2321" width="15" style="7" customWidth="1"/>
    <col min="2322" max="2322" width="15.44140625" style="7" customWidth="1"/>
    <col min="2323" max="2327" width="15" style="7" customWidth="1"/>
    <col min="2328" max="2328" width="15.33203125" style="7" customWidth="1"/>
    <col min="2329" max="2330" width="15" style="7" customWidth="1"/>
    <col min="2331" max="2370" width="0" style="7" hidden="1" customWidth="1"/>
    <col min="2371" max="2372" width="17.88671875" style="7" bestFit="1" customWidth="1"/>
    <col min="2373" max="2373" width="17.88671875" style="7" customWidth="1"/>
    <col min="2374" max="2374" width="19.33203125" style="7" bestFit="1" customWidth="1"/>
    <col min="2375" max="2375" width="14.33203125" style="7" bestFit="1" customWidth="1"/>
    <col min="2376" max="2376" width="13.5546875" style="7" customWidth="1"/>
    <col min="2377" max="2377" width="14.33203125" style="7" bestFit="1" customWidth="1"/>
    <col min="2378" max="2378" width="17.44140625" style="7" bestFit="1" customWidth="1"/>
    <col min="2379" max="2379" width="12.109375" style="7" bestFit="1" customWidth="1"/>
    <col min="2380" max="2380" width="17.88671875" style="7" customWidth="1"/>
    <col min="2381" max="2561" width="10.88671875" style="7"/>
    <col min="2562" max="2562" width="34.44140625" style="7" bestFit="1" customWidth="1"/>
    <col min="2563" max="2563" width="52" style="7" bestFit="1" customWidth="1"/>
    <col min="2564" max="2564" width="19.33203125" style="7" bestFit="1" customWidth="1"/>
    <col min="2565" max="2565" width="14.5546875" style="7" customWidth="1"/>
    <col min="2566" max="2566" width="17.6640625" style="7" customWidth="1"/>
    <col min="2567" max="2567" width="17.44140625" style="7" bestFit="1" customWidth="1"/>
    <col min="2568" max="2568" width="3.5546875" style="7" customWidth="1"/>
    <col min="2569" max="2576" width="15.44140625" style="7" customWidth="1"/>
    <col min="2577" max="2577" width="15" style="7" customWidth="1"/>
    <col min="2578" max="2578" width="15.44140625" style="7" customWidth="1"/>
    <col min="2579" max="2583" width="15" style="7" customWidth="1"/>
    <col min="2584" max="2584" width="15.33203125" style="7" customWidth="1"/>
    <col min="2585" max="2586" width="15" style="7" customWidth="1"/>
    <col min="2587" max="2626" width="0" style="7" hidden="1" customWidth="1"/>
    <col min="2627" max="2628" width="17.88671875" style="7" bestFit="1" customWidth="1"/>
    <col min="2629" max="2629" width="17.88671875" style="7" customWidth="1"/>
    <col min="2630" max="2630" width="19.33203125" style="7" bestFit="1" customWidth="1"/>
    <col min="2631" max="2631" width="14.33203125" style="7" bestFit="1" customWidth="1"/>
    <col min="2632" max="2632" width="13.5546875" style="7" customWidth="1"/>
    <col min="2633" max="2633" width="14.33203125" style="7" bestFit="1" customWidth="1"/>
    <col min="2634" max="2634" width="17.44140625" style="7" bestFit="1" customWidth="1"/>
    <col min="2635" max="2635" width="12.109375" style="7" bestFit="1" customWidth="1"/>
    <col min="2636" max="2636" width="17.88671875" style="7" customWidth="1"/>
    <col min="2637" max="2817" width="10.88671875" style="7"/>
    <col min="2818" max="2818" width="34.44140625" style="7" bestFit="1" customWidth="1"/>
    <col min="2819" max="2819" width="52" style="7" bestFit="1" customWidth="1"/>
    <col min="2820" max="2820" width="19.33203125" style="7" bestFit="1" customWidth="1"/>
    <col min="2821" max="2821" width="14.5546875" style="7" customWidth="1"/>
    <col min="2822" max="2822" width="17.6640625" style="7" customWidth="1"/>
    <col min="2823" max="2823" width="17.44140625" style="7" bestFit="1" customWidth="1"/>
    <col min="2824" max="2824" width="3.5546875" style="7" customWidth="1"/>
    <col min="2825" max="2832" width="15.44140625" style="7" customWidth="1"/>
    <col min="2833" max="2833" width="15" style="7" customWidth="1"/>
    <col min="2834" max="2834" width="15.44140625" style="7" customWidth="1"/>
    <col min="2835" max="2839" width="15" style="7" customWidth="1"/>
    <col min="2840" max="2840" width="15.33203125" style="7" customWidth="1"/>
    <col min="2841" max="2842" width="15" style="7" customWidth="1"/>
    <col min="2843" max="2882" width="0" style="7" hidden="1" customWidth="1"/>
    <col min="2883" max="2884" width="17.88671875" style="7" bestFit="1" customWidth="1"/>
    <col min="2885" max="2885" width="17.88671875" style="7" customWidth="1"/>
    <col min="2886" max="2886" width="19.33203125" style="7" bestFit="1" customWidth="1"/>
    <col min="2887" max="2887" width="14.33203125" style="7" bestFit="1" customWidth="1"/>
    <col min="2888" max="2888" width="13.5546875" style="7" customWidth="1"/>
    <col min="2889" max="2889" width="14.33203125" style="7" bestFit="1" customWidth="1"/>
    <col min="2890" max="2890" width="17.44140625" style="7" bestFit="1" customWidth="1"/>
    <col min="2891" max="2891" width="12.109375" style="7" bestFit="1" customWidth="1"/>
    <col min="2892" max="2892" width="17.88671875" style="7" customWidth="1"/>
    <col min="2893" max="3073" width="10.88671875" style="7"/>
    <col min="3074" max="3074" width="34.44140625" style="7" bestFit="1" customWidth="1"/>
    <col min="3075" max="3075" width="52" style="7" bestFit="1" customWidth="1"/>
    <col min="3076" max="3076" width="19.33203125" style="7" bestFit="1" customWidth="1"/>
    <col min="3077" max="3077" width="14.5546875" style="7" customWidth="1"/>
    <col min="3078" max="3078" width="17.6640625" style="7" customWidth="1"/>
    <col min="3079" max="3079" width="17.44140625" style="7" bestFit="1" customWidth="1"/>
    <col min="3080" max="3080" width="3.5546875" style="7" customWidth="1"/>
    <col min="3081" max="3088" width="15.44140625" style="7" customWidth="1"/>
    <col min="3089" max="3089" width="15" style="7" customWidth="1"/>
    <col min="3090" max="3090" width="15.44140625" style="7" customWidth="1"/>
    <col min="3091" max="3095" width="15" style="7" customWidth="1"/>
    <col min="3096" max="3096" width="15.33203125" style="7" customWidth="1"/>
    <col min="3097" max="3098" width="15" style="7" customWidth="1"/>
    <col min="3099" max="3138" width="0" style="7" hidden="1" customWidth="1"/>
    <col min="3139" max="3140" width="17.88671875" style="7" bestFit="1" customWidth="1"/>
    <col min="3141" max="3141" width="17.88671875" style="7" customWidth="1"/>
    <col min="3142" max="3142" width="19.33203125" style="7" bestFit="1" customWidth="1"/>
    <col min="3143" max="3143" width="14.33203125" style="7" bestFit="1" customWidth="1"/>
    <col min="3144" max="3144" width="13.5546875" style="7" customWidth="1"/>
    <col min="3145" max="3145" width="14.33203125" style="7" bestFit="1" customWidth="1"/>
    <col min="3146" max="3146" width="17.44140625" style="7" bestFit="1" customWidth="1"/>
    <col min="3147" max="3147" width="12.109375" style="7" bestFit="1" customWidth="1"/>
    <col min="3148" max="3148" width="17.88671875" style="7" customWidth="1"/>
    <col min="3149" max="3329" width="10.88671875" style="7"/>
    <col min="3330" max="3330" width="34.44140625" style="7" bestFit="1" customWidth="1"/>
    <col min="3331" max="3331" width="52" style="7" bestFit="1" customWidth="1"/>
    <col min="3332" max="3332" width="19.33203125" style="7" bestFit="1" customWidth="1"/>
    <col min="3333" max="3333" width="14.5546875" style="7" customWidth="1"/>
    <col min="3334" max="3334" width="17.6640625" style="7" customWidth="1"/>
    <col min="3335" max="3335" width="17.44140625" style="7" bestFit="1" customWidth="1"/>
    <col min="3336" max="3336" width="3.5546875" style="7" customWidth="1"/>
    <col min="3337" max="3344" width="15.44140625" style="7" customWidth="1"/>
    <col min="3345" max="3345" width="15" style="7" customWidth="1"/>
    <col min="3346" max="3346" width="15.44140625" style="7" customWidth="1"/>
    <col min="3347" max="3351" width="15" style="7" customWidth="1"/>
    <col min="3352" max="3352" width="15.33203125" style="7" customWidth="1"/>
    <col min="3353" max="3354" width="15" style="7" customWidth="1"/>
    <col min="3355" max="3394" width="0" style="7" hidden="1" customWidth="1"/>
    <col min="3395" max="3396" width="17.88671875" style="7" bestFit="1" customWidth="1"/>
    <col min="3397" max="3397" width="17.88671875" style="7" customWidth="1"/>
    <col min="3398" max="3398" width="19.33203125" style="7" bestFit="1" customWidth="1"/>
    <col min="3399" max="3399" width="14.33203125" style="7" bestFit="1" customWidth="1"/>
    <col min="3400" max="3400" width="13.5546875" style="7" customWidth="1"/>
    <col min="3401" max="3401" width="14.33203125" style="7" bestFit="1" customWidth="1"/>
    <col min="3402" max="3402" width="17.44140625" style="7" bestFit="1" customWidth="1"/>
    <col min="3403" max="3403" width="12.109375" style="7" bestFit="1" customWidth="1"/>
    <col min="3404" max="3404" width="17.88671875" style="7" customWidth="1"/>
    <col min="3405" max="3585" width="10.88671875" style="7"/>
    <col min="3586" max="3586" width="34.44140625" style="7" bestFit="1" customWidth="1"/>
    <col min="3587" max="3587" width="52" style="7" bestFit="1" customWidth="1"/>
    <col min="3588" max="3588" width="19.33203125" style="7" bestFit="1" customWidth="1"/>
    <col min="3589" max="3589" width="14.5546875" style="7" customWidth="1"/>
    <col min="3590" max="3590" width="17.6640625" style="7" customWidth="1"/>
    <col min="3591" max="3591" width="17.44140625" style="7" bestFit="1" customWidth="1"/>
    <col min="3592" max="3592" width="3.5546875" style="7" customWidth="1"/>
    <col min="3593" max="3600" width="15.44140625" style="7" customWidth="1"/>
    <col min="3601" max="3601" width="15" style="7" customWidth="1"/>
    <col min="3602" max="3602" width="15.44140625" style="7" customWidth="1"/>
    <col min="3603" max="3607" width="15" style="7" customWidth="1"/>
    <col min="3608" max="3608" width="15.33203125" style="7" customWidth="1"/>
    <col min="3609" max="3610" width="15" style="7" customWidth="1"/>
    <col min="3611" max="3650" width="0" style="7" hidden="1" customWidth="1"/>
    <col min="3651" max="3652" width="17.88671875" style="7" bestFit="1" customWidth="1"/>
    <col min="3653" max="3653" width="17.88671875" style="7" customWidth="1"/>
    <col min="3654" max="3654" width="19.33203125" style="7" bestFit="1" customWidth="1"/>
    <col min="3655" max="3655" width="14.33203125" style="7" bestFit="1" customWidth="1"/>
    <col min="3656" max="3656" width="13.5546875" style="7" customWidth="1"/>
    <col min="3657" max="3657" width="14.33203125" style="7" bestFit="1" customWidth="1"/>
    <col min="3658" max="3658" width="17.44140625" style="7" bestFit="1" customWidth="1"/>
    <col min="3659" max="3659" width="12.109375" style="7" bestFit="1" customWidth="1"/>
    <col min="3660" max="3660" width="17.88671875" style="7" customWidth="1"/>
    <col min="3661" max="3841" width="10.88671875" style="7"/>
    <col min="3842" max="3842" width="34.44140625" style="7" bestFit="1" customWidth="1"/>
    <col min="3843" max="3843" width="52" style="7" bestFit="1" customWidth="1"/>
    <col min="3844" max="3844" width="19.33203125" style="7" bestFit="1" customWidth="1"/>
    <col min="3845" max="3845" width="14.5546875" style="7" customWidth="1"/>
    <col min="3846" max="3846" width="17.6640625" style="7" customWidth="1"/>
    <col min="3847" max="3847" width="17.44140625" style="7" bestFit="1" customWidth="1"/>
    <col min="3848" max="3848" width="3.5546875" style="7" customWidth="1"/>
    <col min="3849" max="3856" width="15.44140625" style="7" customWidth="1"/>
    <col min="3857" max="3857" width="15" style="7" customWidth="1"/>
    <col min="3858" max="3858" width="15.44140625" style="7" customWidth="1"/>
    <col min="3859" max="3863" width="15" style="7" customWidth="1"/>
    <col min="3864" max="3864" width="15.33203125" style="7" customWidth="1"/>
    <col min="3865" max="3866" width="15" style="7" customWidth="1"/>
    <col min="3867" max="3906" width="0" style="7" hidden="1" customWidth="1"/>
    <col min="3907" max="3908" width="17.88671875" style="7" bestFit="1" customWidth="1"/>
    <col min="3909" max="3909" width="17.88671875" style="7" customWidth="1"/>
    <col min="3910" max="3910" width="19.33203125" style="7" bestFit="1" customWidth="1"/>
    <col min="3911" max="3911" width="14.33203125" style="7" bestFit="1" customWidth="1"/>
    <col min="3912" max="3912" width="13.5546875" style="7" customWidth="1"/>
    <col min="3913" max="3913" width="14.33203125" style="7" bestFit="1" customWidth="1"/>
    <col min="3914" max="3914" width="17.44140625" style="7" bestFit="1" customWidth="1"/>
    <col min="3915" max="3915" width="12.109375" style="7" bestFit="1" customWidth="1"/>
    <col min="3916" max="3916" width="17.88671875" style="7" customWidth="1"/>
    <col min="3917" max="4097" width="10.88671875" style="7"/>
    <col min="4098" max="4098" width="34.44140625" style="7" bestFit="1" customWidth="1"/>
    <col min="4099" max="4099" width="52" style="7" bestFit="1" customWidth="1"/>
    <col min="4100" max="4100" width="19.33203125" style="7" bestFit="1" customWidth="1"/>
    <col min="4101" max="4101" width="14.5546875" style="7" customWidth="1"/>
    <col min="4102" max="4102" width="17.6640625" style="7" customWidth="1"/>
    <col min="4103" max="4103" width="17.44140625" style="7" bestFit="1" customWidth="1"/>
    <col min="4104" max="4104" width="3.5546875" style="7" customWidth="1"/>
    <col min="4105" max="4112" width="15.44140625" style="7" customWidth="1"/>
    <col min="4113" max="4113" width="15" style="7" customWidth="1"/>
    <col min="4114" max="4114" width="15.44140625" style="7" customWidth="1"/>
    <col min="4115" max="4119" width="15" style="7" customWidth="1"/>
    <col min="4120" max="4120" width="15.33203125" style="7" customWidth="1"/>
    <col min="4121" max="4122" width="15" style="7" customWidth="1"/>
    <col min="4123" max="4162" width="0" style="7" hidden="1" customWidth="1"/>
    <col min="4163" max="4164" width="17.88671875" style="7" bestFit="1" customWidth="1"/>
    <col min="4165" max="4165" width="17.88671875" style="7" customWidth="1"/>
    <col min="4166" max="4166" width="19.33203125" style="7" bestFit="1" customWidth="1"/>
    <col min="4167" max="4167" width="14.33203125" style="7" bestFit="1" customWidth="1"/>
    <col min="4168" max="4168" width="13.5546875" style="7" customWidth="1"/>
    <col min="4169" max="4169" width="14.33203125" style="7" bestFit="1" customWidth="1"/>
    <col min="4170" max="4170" width="17.44140625" style="7" bestFit="1" customWidth="1"/>
    <col min="4171" max="4171" width="12.109375" style="7" bestFit="1" customWidth="1"/>
    <col min="4172" max="4172" width="17.88671875" style="7" customWidth="1"/>
    <col min="4173" max="4353" width="10.88671875" style="7"/>
    <col min="4354" max="4354" width="34.44140625" style="7" bestFit="1" customWidth="1"/>
    <col min="4355" max="4355" width="52" style="7" bestFit="1" customWidth="1"/>
    <col min="4356" max="4356" width="19.33203125" style="7" bestFit="1" customWidth="1"/>
    <col min="4357" max="4357" width="14.5546875" style="7" customWidth="1"/>
    <col min="4358" max="4358" width="17.6640625" style="7" customWidth="1"/>
    <col min="4359" max="4359" width="17.44140625" style="7" bestFit="1" customWidth="1"/>
    <col min="4360" max="4360" width="3.5546875" style="7" customWidth="1"/>
    <col min="4361" max="4368" width="15.44140625" style="7" customWidth="1"/>
    <col min="4369" max="4369" width="15" style="7" customWidth="1"/>
    <col min="4370" max="4370" width="15.44140625" style="7" customWidth="1"/>
    <col min="4371" max="4375" width="15" style="7" customWidth="1"/>
    <col min="4376" max="4376" width="15.33203125" style="7" customWidth="1"/>
    <col min="4377" max="4378" width="15" style="7" customWidth="1"/>
    <col min="4379" max="4418" width="0" style="7" hidden="1" customWidth="1"/>
    <col min="4419" max="4420" width="17.88671875" style="7" bestFit="1" customWidth="1"/>
    <col min="4421" max="4421" width="17.88671875" style="7" customWidth="1"/>
    <col min="4422" max="4422" width="19.33203125" style="7" bestFit="1" customWidth="1"/>
    <col min="4423" max="4423" width="14.33203125" style="7" bestFit="1" customWidth="1"/>
    <col min="4424" max="4424" width="13.5546875" style="7" customWidth="1"/>
    <col min="4425" max="4425" width="14.33203125" style="7" bestFit="1" customWidth="1"/>
    <col min="4426" max="4426" width="17.44140625" style="7" bestFit="1" customWidth="1"/>
    <col min="4427" max="4427" width="12.109375" style="7" bestFit="1" customWidth="1"/>
    <col min="4428" max="4428" width="17.88671875" style="7" customWidth="1"/>
    <col min="4429" max="4609" width="10.88671875" style="7"/>
    <col min="4610" max="4610" width="34.44140625" style="7" bestFit="1" customWidth="1"/>
    <col min="4611" max="4611" width="52" style="7" bestFit="1" customWidth="1"/>
    <col min="4612" max="4612" width="19.33203125" style="7" bestFit="1" customWidth="1"/>
    <col min="4613" max="4613" width="14.5546875" style="7" customWidth="1"/>
    <col min="4614" max="4614" width="17.6640625" style="7" customWidth="1"/>
    <col min="4615" max="4615" width="17.44140625" style="7" bestFit="1" customWidth="1"/>
    <col min="4616" max="4616" width="3.5546875" style="7" customWidth="1"/>
    <col min="4617" max="4624" width="15.44140625" style="7" customWidth="1"/>
    <col min="4625" max="4625" width="15" style="7" customWidth="1"/>
    <col min="4626" max="4626" width="15.44140625" style="7" customWidth="1"/>
    <col min="4627" max="4631" width="15" style="7" customWidth="1"/>
    <col min="4632" max="4632" width="15.33203125" style="7" customWidth="1"/>
    <col min="4633" max="4634" width="15" style="7" customWidth="1"/>
    <col min="4635" max="4674" width="0" style="7" hidden="1" customWidth="1"/>
    <col min="4675" max="4676" width="17.88671875" style="7" bestFit="1" customWidth="1"/>
    <col min="4677" max="4677" width="17.88671875" style="7" customWidth="1"/>
    <col min="4678" max="4678" width="19.33203125" style="7" bestFit="1" customWidth="1"/>
    <col min="4679" max="4679" width="14.33203125" style="7" bestFit="1" customWidth="1"/>
    <col min="4680" max="4680" width="13.5546875" style="7" customWidth="1"/>
    <col min="4681" max="4681" width="14.33203125" style="7" bestFit="1" customWidth="1"/>
    <col min="4682" max="4682" width="17.44140625" style="7" bestFit="1" customWidth="1"/>
    <col min="4683" max="4683" width="12.109375" style="7" bestFit="1" customWidth="1"/>
    <col min="4684" max="4684" width="17.88671875" style="7" customWidth="1"/>
    <col min="4685" max="4865" width="10.88671875" style="7"/>
    <col min="4866" max="4866" width="34.44140625" style="7" bestFit="1" customWidth="1"/>
    <col min="4867" max="4867" width="52" style="7" bestFit="1" customWidth="1"/>
    <col min="4868" max="4868" width="19.33203125" style="7" bestFit="1" customWidth="1"/>
    <col min="4869" max="4869" width="14.5546875" style="7" customWidth="1"/>
    <col min="4870" max="4870" width="17.6640625" style="7" customWidth="1"/>
    <col min="4871" max="4871" width="17.44140625" style="7" bestFit="1" customWidth="1"/>
    <col min="4872" max="4872" width="3.5546875" style="7" customWidth="1"/>
    <col min="4873" max="4880" width="15.44140625" style="7" customWidth="1"/>
    <col min="4881" max="4881" width="15" style="7" customWidth="1"/>
    <col min="4882" max="4882" width="15.44140625" style="7" customWidth="1"/>
    <col min="4883" max="4887" width="15" style="7" customWidth="1"/>
    <col min="4888" max="4888" width="15.33203125" style="7" customWidth="1"/>
    <col min="4889" max="4890" width="15" style="7" customWidth="1"/>
    <col min="4891" max="4930" width="0" style="7" hidden="1" customWidth="1"/>
    <col min="4931" max="4932" width="17.88671875" style="7" bestFit="1" customWidth="1"/>
    <col min="4933" max="4933" width="17.88671875" style="7" customWidth="1"/>
    <col min="4934" max="4934" width="19.33203125" style="7" bestFit="1" customWidth="1"/>
    <col min="4935" max="4935" width="14.33203125" style="7" bestFit="1" customWidth="1"/>
    <col min="4936" max="4936" width="13.5546875" style="7" customWidth="1"/>
    <col min="4937" max="4937" width="14.33203125" style="7" bestFit="1" customWidth="1"/>
    <col min="4938" max="4938" width="17.44140625" style="7" bestFit="1" customWidth="1"/>
    <col min="4939" max="4939" width="12.109375" style="7" bestFit="1" customWidth="1"/>
    <col min="4940" max="4940" width="17.88671875" style="7" customWidth="1"/>
    <col min="4941" max="5121" width="10.88671875" style="7"/>
    <col min="5122" max="5122" width="34.44140625" style="7" bestFit="1" customWidth="1"/>
    <col min="5123" max="5123" width="52" style="7" bestFit="1" customWidth="1"/>
    <col min="5124" max="5124" width="19.33203125" style="7" bestFit="1" customWidth="1"/>
    <col min="5125" max="5125" width="14.5546875" style="7" customWidth="1"/>
    <col min="5126" max="5126" width="17.6640625" style="7" customWidth="1"/>
    <col min="5127" max="5127" width="17.44140625" style="7" bestFit="1" customWidth="1"/>
    <col min="5128" max="5128" width="3.5546875" style="7" customWidth="1"/>
    <col min="5129" max="5136" width="15.44140625" style="7" customWidth="1"/>
    <col min="5137" max="5137" width="15" style="7" customWidth="1"/>
    <col min="5138" max="5138" width="15.44140625" style="7" customWidth="1"/>
    <col min="5139" max="5143" width="15" style="7" customWidth="1"/>
    <col min="5144" max="5144" width="15.33203125" style="7" customWidth="1"/>
    <col min="5145" max="5146" width="15" style="7" customWidth="1"/>
    <col min="5147" max="5186" width="0" style="7" hidden="1" customWidth="1"/>
    <col min="5187" max="5188" width="17.88671875" style="7" bestFit="1" customWidth="1"/>
    <col min="5189" max="5189" width="17.88671875" style="7" customWidth="1"/>
    <col min="5190" max="5190" width="19.33203125" style="7" bestFit="1" customWidth="1"/>
    <col min="5191" max="5191" width="14.33203125" style="7" bestFit="1" customWidth="1"/>
    <col min="5192" max="5192" width="13.5546875" style="7" customWidth="1"/>
    <col min="5193" max="5193" width="14.33203125" style="7" bestFit="1" customWidth="1"/>
    <col min="5194" max="5194" width="17.44140625" style="7" bestFit="1" customWidth="1"/>
    <col min="5195" max="5195" width="12.109375" style="7" bestFit="1" customWidth="1"/>
    <col min="5196" max="5196" width="17.88671875" style="7" customWidth="1"/>
    <col min="5197" max="5377" width="10.88671875" style="7"/>
    <col min="5378" max="5378" width="34.44140625" style="7" bestFit="1" customWidth="1"/>
    <col min="5379" max="5379" width="52" style="7" bestFit="1" customWidth="1"/>
    <col min="5380" max="5380" width="19.33203125" style="7" bestFit="1" customWidth="1"/>
    <col min="5381" max="5381" width="14.5546875" style="7" customWidth="1"/>
    <col min="5382" max="5382" width="17.6640625" style="7" customWidth="1"/>
    <col min="5383" max="5383" width="17.44140625" style="7" bestFit="1" customWidth="1"/>
    <col min="5384" max="5384" width="3.5546875" style="7" customWidth="1"/>
    <col min="5385" max="5392" width="15.44140625" style="7" customWidth="1"/>
    <col min="5393" max="5393" width="15" style="7" customWidth="1"/>
    <col min="5394" max="5394" width="15.44140625" style="7" customWidth="1"/>
    <col min="5395" max="5399" width="15" style="7" customWidth="1"/>
    <col min="5400" max="5400" width="15.33203125" style="7" customWidth="1"/>
    <col min="5401" max="5402" width="15" style="7" customWidth="1"/>
    <col min="5403" max="5442" width="0" style="7" hidden="1" customWidth="1"/>
    <col min="5443" max="5444" width="17.88671875" style="7" bestFit="1" customWidth="1"/>
    <col min="5445" max="5445" width="17.88671875" style="7" customWidth="1"/>
    <col min="5446" max="5446" width="19.33203125" style="7" bestFit="1" customWidth="1"/>
    <col min="5447" max="5447" width="14.33203125" style="7" bestFit="1" customWidth="1"/>
    <col min="5448" max="5448" width="13.5546875" style="7" customWidth="1"/>
    <col min="5449" max="5449" width="14.33203125" style="7" bestFit="1" customWidth="1"/>
    <col min="5450" max="5450" width="17.44140625" style="7" bestFit="1" customWidth="1"/>
    <col min="5451" max="5451" width="12.109375" style="7" bestFit="1" customWidth="1"/>
    <col min="5452" max="5452" width="17.88671875" style="7" customWidth="1"/>
    <col min="5453" max="5633" width="10.88671875" style="7"/>
    <col min="5634" max="5634" width="34.44140625" style="7" bestFit="1" customWidth="1"/>
    <col min="5635" max="5635" width="52" style="7" bestFit="1" customWidth="1"/>
    <col min="5636" max="5636" width="19.33203125" style="7" bestFit="1" customWidth="1"/>
    <col min="5637" max="5637" width="14.5546875" style="7" customWidth="1"/>
    <col min="5638" max="5638" width="17.6640625" style="7" customWidth="1"/>
    <col min="5639" max="5639" width="17.44140625" style="7" bestFit="1" customWidth="1"/>
    <col min="5640" max="5640" width="3.5546875" style="7" customWidth="1"/>
    <col min="5641" max="5648" width="15.44140625" style="7" customWidth="1"/>
    <col min="5649" max="5649" width="15" style="7" customWidth="1"/>
    <col min="5650" max="5650" width="15.44140625" style="7" customWidth="1"/>
    <col min="5651" max="5655" width="15" style="7" customWidth="1"/>
    <col min="5656" max="5656" width="15.33203125" style="7" customWidth="1"/>
    <col min="5657" max="5658" width="15" style="7" customWidth="1"/>
    <col min="5659" max="5698" width="0" style="7" hidden="1" customWidth="1"/>
    <col min="5699" max="5700" width="17.88671875" style="7" bestFit="1" customWidth="1"/>
    <col min="5701" max="5701" width="17.88671875" style="7" customWidth="1"/>
    <col min="5702" max="5702" width="19.33203125" style="7" bestFit="1" customWidth="1"/>
    <col min="5703" max="5703" width="14.33203125" style="7" bestFit="1" customWidth="1"/>
    <col min="5704" max="5704" width="13.5546875" style="7" customWidth="1"/>
    <col min="5705" max="5705" width="14.33203125" style="7" bestFit="1" customWidth="1"/>
    <col min="5706" max="5706" width="17.44140625" style="7" bestFit="1" customWidth="1"/>
    <col min="5707" max="5707" width="12.109375" style="7" bestFit="1" customWidth="1"/>
    <col min="5708" max="5708" width="17.88671875" style="7" customWidth="1"/>
    <col min="5709" max="5889" width="10.88671875" style="7"/>
    <col min="5890" max="5890" width="34.44140625" style="7" bestFit="1" customWidth="1"/>
    <col min="5891" max="5891" width="52" style="7" bestFit="1" customWidth="1"/>
    <col min="5892" max="5892" width="19.33203125" style="7" bestFit="1" customWidth="1"/>
    <col min="5893" max="5893" width="14.5546875" style="7" customWidth="1"/>
    <col min="5894" max="5894" width="17.6640625" style="7" customWidth="1"/>
    <col min="5895" max="5895" width="17.44140625" style="7" bestFit="1" customWidth="1"/>
    <col min="5896" max="5896" width="3.5546875" style="7" customWidth="1"/>
    <col min="5897" max="5904" width="15.44140625" style="7" customWidth="1"/>
    <col min="5905" max="5905" width="15" style="7" customWidth="1"/>
    <col min="5906" max="5906" width="15.44140625" style="7" customWidth="1"/>
    <col min="5907" max="5911" width="15" style="7" customWidth="1"/>
    <col min="5912" max="5912" width="15.33203125" style="7" customWidth="1"/>
    <col min="5913" max="5914" width="15" style="7" customWidth="1"/>
    <col min="5915" max="5954" width="0" style="7" hidden="1" customWidth="1"/>
    <col min="5955" max="5956" width="17.88671875" style="7" bestFit="1" customWidth="1"/>
    <col min="5957" max="5957" width="17.88671875" style="7" customWidth="1"/>
    <col min="5958" max="5958" width="19.33203125" style="7" bestFit="1" customWidth="1"/>
    <col min="5959" max="5959" width="14.33203125" style="7" bestFit="1" customWidth="1"/>
    <col min="5960" max="5960" width="13.5546875" style="7" customWidth="1"/>
    <col min="5961" max="5961" width="14.33203125" style="7" bestFit="1" customWidth="1"/>
    <col min="5962" max="5962" width="17.44140625" style="7" bestFit="1" customWidth="1"/>
    <col min="5963" max="5963" width="12.109375" style="7" bestFit="1" customWidth="1"/>
    <col min="5964" max="5964" width="17.88671875" style="7" customWidth="1"/>
    <col min="5965" max="6145" width="10.88671875" style="7"/>
    <col min="6146" max="6146" width="34.44140625" style="7" bestFit="1" customWidth="1"/>
    <col min="6147" max="6147" width="52" style="7" bestFit="1" customWidth="1"/>
    <col min="6148" max="6148" width="19.33203125" style="7" bestFit="1" customWidth="1"/>
    <col min="6149" max="6149" width="14.5546875" style="7" customWidth="1"/>
    <col min="6150" max="6150" width="17.6640625" style="7" customWidth="1"/>
    <col min="6151" max="6151" width="17.44140625" style="7" bestFit="1" customWidth="1"/>
    <col min="6152" max="6152" width="3.5546875" style="7" customWidth="1"/>
    <col min="6153" max="6160" width="15.44140625" style="7" customWidth="1"/>
    <col min="6161" max="6161" width="15" style="7" customWidth="1"/>
    <col min="6162" max="6162" width="15.44140625" style="7" customWidth="1"/>
    <col min="6163" max="6167" width="15" style="7" customWidth="1"/>
    <col min="6168" max="6168" width="15.33203125" style="7" customWidth="1"/>
    <col min="6169" max="6170" width="15" style="7" customWidth="1"/>
    <col min="6171" max="6210" width="0" style="7" hidden="1" customWidth="1"/>
    <col min="6211" max="6212" width="17.88671875" style="7" bestFit="1" customWidth="1"/>
    <col min="6213" max="6213" width="17.88671875" style="7" customWidth="1"/>
    <col min="6214" max="6214" width="19.33203125" style="7" bestFit="1" customWidth="1"/>
    <col min="6215" max="6215" width="14.33203125" style="7" bestFit="1" customWidth="1"/>
    <col min="6216" max="6216" width="13.5546875" style="7" customWidth="1"/>
    <col min="6217" max="6217" width="14.33203125" style="7" bestFit="1" customWidth="1"/>
    <col min="6218" max="6218" width="17.44140625" style="7" bestFit="1" customWidth="1"/>
    <col min="6219" max="6219" width="12.109375" style="7" bestFit="1" customWidth="1"/>
    <col min="6220" max="6220" width="17.88671875" style="7" customWidth="1"/>
    <col min="6221" max="6401" width="10.88671875" style="7"/>
    <col min="6402" max="6402" width="34.44140625" style="7" bestFit="1" customWidth="1"/>
    <col min="6403" max="6403" width="52" style="7" bestFit="1" customWidth="1"/>
    <col min="6404" max="6404" width="19.33203125" style="7" bestFit="1" customWidth="1"/>
    <col min="6405" max="6405" width="14.5546875" style="7" customWidth="1"/>
    <col min="6406" max="6406" width="17.6640625" style="7" customWidth="1"/>
    <col min="6407" max="6407" width="17.44140625" style="7" bestFit="1" customWidth="1"/>
    <col min="6408" max="6408" width="3.5546875" style="7" customWidth="1"/>
    <col min="6409" max="6416" width="15.44140625" style="7" customWidth="1"/>
    <col min="6417" max="6417" width="15" style="7" customWidth="1"/>
    <col min="6418" max="6418" width="15.44140625" style="7" customWidth="1"/>
    <col min="6419" max="6423" width="15" style="7" customWidth="1"/>
    <col min="6424" max="6424" width="15.33203125" style="7" customWidth="1"/>
    <col min="6425" max="6426" width="15" style="7" customWidth="1"/>
    <col min="6427" max="6466" width="0" style="7" hidden="1" customWidth="1"/>
    <col min="6467" max="6468" width="17.88671875" style="7" bestFit="1" customWidth="1"/>
    <col min="6469" max="6469" width="17.88671875" style="7" customWidth="1"/>
    <col min="6470" max="6470" width="19.33203125" style="7" bestFit="1" customWidth="1"/>
    <col min="6471" max="6471" width="14.33203125" style="7" bestFit="1" customWidth="1"/>
    <col min="6472" max="6472" width="13.5546875" style="7" customWidth="1"/>
    <col min="6473" max="6473" width="14.33203125" style="7" bestFit="1" customWidth="1"/>
    <col min="6474" max="6474" width="17.44140625" style="7" bestFit="1" customWidth="1"/>
    <col min="6475" max="6475" width="12.109375" style="7" bestFit="1" customWidth="1"/>
    <col min="6476" max="6476" width="17.88671875" style="7" customWidth="1"/>
    <col min="6477" max="6657" width="10.88671875" style="7"/>
    <col min="6658" max="6658" width="34.44140625" style="7" bestFit="1" customWidth="1"/>
    <col min="6659" max="6659" width="52" style="7" bestFit="1" customWidth="1"/>
    <col min="6660" max="6660" width="19.33203125" style="7" bestFit="1" customWidth="1"/>
    <col min="6661" max="6661" width="14.5546875" style="7" customWidth="1"/>
    <col min="6662" max="6662" width="17.6640625" style="7" customWidth="1"/>
    <col min="6663" max="6663" width="17.44140625" style="7" bestFit="1" customWidth="1"/>
    <col min="6664" max="6664" width="3.5546875" style="7" customWidth="1"/>
    <col min="6665" max="6672" width="15.44140625" style="7" customWidth="1"/>
    <col min="6673" max="6673" width="15" style="7" customWidth="1"/>
    <col min="6674" max="6674" width="15.44140625" style="7" customWidth="1"/>
    <col min="6675" max="6679" width="15" style="7" customWidth="1"/>
    <col min="6680" max="6680" width="15.33203125" style="7" customWidth="1"/>
    <col min="6681" max="6682" width="15" style="7" customWidth="1"/>
    <col min="6683" max="6722" width="0" style="7" hidden="1" customWidth="1"/>
    <col min="6723" max="6724" width="17.88671875" style="7" bestFit="1" customWidth="1"/>
    <col min="6725" max="6725" width="17.88671875" style="7" customWidth="1"/>
    <col min="6726" max="6726" width="19.33203125" style="7" bestFit="1" customWidth="1"/>
    <col min="6727" max="6727" width="14.33203125" style="7" bestFit="1" customWidth="1"/>
    <col min="6728" max="6728" width="13.5546875" style="7" customWidth="1"/>
    <col min="6729" max="6729" width="14.33203125" style="7" bestFit="1" customWidth="1"/>
    <col min="6730" max="6730" width="17.44140625" style="7" bestFit="1" customWidth="1"/>
    <col min="6731" max="6731" width="12.109375" style="7" bestFit="1" customWidth="1"/>
    <col min="6732" max="6732" width="17.88671875" style="7" customWidth="1"/>
    <col min="6733" max="6913" width="10.88671875" style="7"/>
    <col min="6914" max="6914" width="34.44140625" style="7" bestFit="1" customWidth="1"/>
    <col min="6915" max="6915" width="52" style="7" bestFit="1" customWidth="1"/>
    <col min="6916" max="6916" width="19.33203125" style="7" bestFit="1" customWidth="1"/>
    <col min="6917" max="6917" width="14.5546875" style="7" customWidth="1"/>
    <col min="6918" max="6918" width="17.6640625" style="7" customWidth="1"/>
    <col min="6919" max="6919" width="17.44140625" style="7" bestFit="1" customWidth="1"/>
    <col min="6920" max="6920" width="3.5546875" style="7" customWidth="1"/>
    <col min="6921" max="6928" width="15.44140625" style="7" customWidth="1"/>
    <col min="6929" max="6929" width="15" style="7" customWidth="1"/>
    <col min="6930" max="6930" width="15.44140625" style="7" customWidth="1"/>
    <col min="6931" max="6935" width="15" style="7" customWidth="1"/>
    <col min="6936" max="6936" width="15.33203125" style="7" customWidth="1"/>
    <col min="6937" max="6938" width="15" style="7" customWidth="1"/>
    <col min="6939" max="6978" width="0" style="7" hidden="1" customWidth="1"/>
    <col min="6979" max="6980" width="17.88671875" style="7" bestFit="1" customWidth="1"/>
    <col min="6981" max="6981" width="17.88671875" style="7" customWidth="1"/>
    <col min="6982" max="6982" width="19.33203125" style="7" bestFit="1" customWidth="1"/>
    <col min="6983" max="6983" width="14.33203125" style="7" bestFit="1" customWidth="1"/>
    <col min="6984" max="6984" width="13.5546875" style="7" customWidth="1"/>
    <col min="6985" max="6985" width="14.33203125" style="7" bestFit="1" customWidth="1"/>
    <col min="6986" max="6986" width="17.44140625" style="7" bestFit="1" customWidth="1"/>
    <col min="6987" max="6987" width="12.109375" style="7" bestFit="1" customWidth="1"/>
    <col min="6988" max="6988" width="17.88671875" style="7" customWidth="1"/>
    <col min="6989" max="7169" width="10.88671875" style="7"/>
    <col min="7170" max="7170" width="34.44140625" style="7" bestFit="1" customWidth="1"/>
    <col min="7171" max="7171" width="52" style="7" bestFit="1" customWidth="1"/>
    <col min="7172" max="7172" width="19.33203125" style="7" bestFit="1" customWidth="1"/>
    <col min="7173" max="7173" width="14.5546875" style="7" customWidth="1"/>
    <col min="7174" max="7174" width="17.6640625" style="7" customWidth="1"/>
    <col min="7175" max="7175" width="17.44140625" style="7" bestFit="1" customWidth="1"/>
    <col min="7176" max="7176" width="3.5546875" style="7" customWidth="1"/>
    <col min="7177" max="7184" width="15.44140625" style="7" customWidth="1"/>
    <col min="7185" max="7185" width="15" style="7" customWidth="1"/>
    <col min="7186" max="7186" width="15.44140625" style="7" customWidth="1"/>
    <col min="7187" max="7191" width="15" style="7" customWidth="1"/>
    <col min="7192" max="7192" width="15.33203125" style="7" customWidth="1"/>
    <col min="7193" max="7194" width="15" style="7" customWidth="1"/>
    <col min="7195" max="7234" width="0" style="7" hidden="1" customWidth="1"/>
    <col min="7235" max="7236" width="17.88671875" style="7" bestFit="1" customWidth="1"/>
    <col min="7237" max="7237" width="17.88671875" style="7" customWidth="1"/>
    <col min="7238" max="7238" width="19.33203125" style="7" bestFit="1" customWidth="1"/>
    <col min="7239" max="7239" width="14.33203125" style="7" bestFit="1" customWidth="1"/>
    <col min="7240" max="7240" width="13.5546875" style="7" customWidth="1"/>
    <col min="7241" max="7241" width="14.33203125" style="7" bestFit="1" customWidth="1"/>
    <col min="7242" max="7242" width="17.44140625" style="7" bestFit="1" customWidth="1"/>
    <col min="7243" max="7243" width="12.109375" style="7" bestFit="1" customWidth="1"/>
    <col min="7244" max="7244" width="17.88671875" style="7" customWidth="1"/>
    <col min="7245" max="7425" width="10.88671875" style="7"/>
    <col min="7426" max="7426" width="34.44140625" style="7" bestFit="1" customWidth="1"/>
    <col min="7427" max="7427" width="52" style="7" bestFit="1" customWidth="1"/>
    <col min="7428" max="7428" width="19.33203125" style="7" bestFit="1" customWidth="1"/>
    <col min="7429" max="7429" width="14.5546875" style="7" customWidth="1"/>
    <col min="7430" max="7430" width="17.6640625" style="7" customWidth="1"/>
    <col min="7431" max="7431" width="17.44140625" style="7" bestFit="1" customWidth="1"/>
    <col min="7432" max="7432" width="3.5546875" style="7" customWidth="1"/>
    <col min="7433" max="7440" width="15.44140625" style="7" customWidth="1"/>
    <col min="7441" max="7441" width="15" style="7" customWidth="1"/>
    <col min="7442" max="7442" width="15.44140625" style="7" customWidth="1"/>
    <col min="7443" max="7447" width="15" style="7" customWidth="1"/>
    <col min="7448" max="7448" width="15.33203125" style="7" customWidth="1"/>
    <col min="7449" max="7450" width="15" style="7" customWidth="1"/>
    <col min="7451" max="7490" width="0" style="7" hidden="1" customWidth="1"/>
    <col min="7491" max="7492" width="17.88671875" style="7" bestFit="1" customWidth="1"/>
    <col min="7493" max="7493" width="17.88671875" style="7" customWidth="1"/>
    <col min="7494" max="7494" width="19.33203125" style="7" bestFit="1" customWidth="1"/>
    <col min="7495" max="7495" width="14.33203125" style="7" bestFit="1" customWidth="1"/>
    <col min="7496" max="7496" width="13.5546875" style="7" customWidth="1"/>
    <col min="7497" max="7497" width="14.33203125" style="7" bestFit="1" customWidth="1"/>
    <col min="7498" max="7498" width="17.44140625" style="7" bestFit="1" customWidth="1"/>
    <col min="7499" max="7499" width="12.109375" style="7" bestFit="1" customWidth="1"/>
    <col min="7500" max="7500" width="17.88671875" style="7" customWidth="1"/>
    <col min="7501" max="7681" width="10.88671875" style="7"/>
    <col min="7682" max="7682" width="34.44140625" style="7" bestFit="1" customWidth="1"/>
    <col min="7683" max="7683" width="52" style="7" bestFit="1" customWidth="1"/>
    <col min="7684" max="7684" width="19.33203125" style="7" bestFit="1" customWidth="1"/>
    <col min="7685" max="7685" width="14.5546875" style="7" customWidth="1"/>
    <col min="7686" max="7686" width="17.6640625" style="7" customWidth="1"/>
    <col min="7687" max="7687" width="17.44140625" style="7" bestFit="1" customWidth="1"/>
    <col min="7688" max="7688" width="3.5546875" style="7" customWidth="1"/>
    <col min="7689" max="7696" width="15.44140625" style="7" customWidth="1"/>
    <col min="7697" max="7697" width="15" style="7" customWidth="1"/>
    <col min="7698" max="7698" width="15.44140625" style="7" customWidth="1"/>
    <col min="7699" max="7703" width="15" style="7" customWidth="1"/>
    <col min="7704" max="7704" width="15.33203125" style="7" customWidth="1"/>
    <col min="7705" max="7706" width="15" style="7" customWidth="1"/>
    <col min="7707" max="7746" width="0" style="7" hidden="1" customWidth="1"/>
    <col min="7747" max="7748" width="17.88671875" style="7" bestFit="1" customWidth="1"/>
    <col min="7749" max="7749" width="17.88671875" style="7" customWidth="1"/>
    <col min="7750" max="7750" width="19.33203125" style="7" bestFit="1" customWidth="1"/>
    <col min="7751" max="7751" width="14.33203125" style="7" bestFit="1" customWidth="1"/>
    <col min="7752" max="7752" width="13.5546875" style="7" customWidth="1"/>
    <col min="7753" max="7753" width="14.33203125" style="7" bestFit="1" customWidth="1"/>
    <col min="7754" max="7754" width="17.44140625" style="7" bestFit="1" customWidth="1"/>
    <col min="7755" max="7755" width="12.109375" style="7" bestFit="1" customWidth="1"/>
    <col min="7756" max="7756" width="17.88671875" style="7" customWidth="1"/>
    <col min="7757" max="7937" width="10.88671875" style="7"/>
    <col min="7938" max="7938" width="34.44140625" style="7" bestFit="1" customWidth="1"/>
    <col min="7939" max="7939" width="52" style="7" bestFit="1" customWidth="1"/>
    <col min="7940" max="7940" width="19.33203125" style="7" bestFit="1" customWidth="1"/>
    <col min="7941" max="7941" width="14.5546875" style="7" customWidth="1"/>
    <col min="7942" max="7942" width="17.6640625" style="7" customWidth="1"/>
    <col min="7943" max="7943" width="17.44140625" style="7" bestFit="1" customWidth="1"/>
    <col min="7944" max="7944" width="3.5546875" style="7" customWidth="1"/>
    <col min="7945" max="7952" width="15.44140625" style="7" customWidth="1"/>
    <col min="7953" max="7953" width="15" style="7" customWidth="1"/>
    <col min="7954" max="7954" width="15.44140625" style="7" customWidth="1"/>
    <col min="7955" max="7959" width="15" style="7" customWidth="1"/>
    <col min="7960" max="7960" width="15.33203125" style="7" customWidth="1"/>
    <col min="7961" max="7962" width="15" style="7" customWidth="1"/>
    <col min="7963" max="8002" width="0" style="7" hidden="1" customWidth="1"/>
    <col min="8003" max="8004" width="17.88671875" style="7" bestFit="1" customWidth="1"/>
    <col min="8005" max="8005" width="17.88671875" style="7" customWidth="1"/>
    <col min="8006" max="8006" width="19.33203125" style="7" bestFit="1" customWidth="1"/>
    <col min="8007" max="8007" width="14.33203125" style="7" bestFit="1" customWidth="1"/>
    <col min="8008" max="8008" width="13.5546875" style="7" customWidth="1"/>
    <col min="8009" max="8009" width="14.33203125" style="7" bestFit="1" customWidth="1"/>
    <col min="8010" max="8010" width="17.44140625" style="7" bestFit="1" customWidth="1"/>
    <col min="8011" max="8011" width="12.109375" style="7" bestFit="1" customWidth="1"/>
    <col min="8012" max="8012" width="17.88671875" style="7" customWidth="1"/>
    <col min="8013" max="8193" width="10.88671875" style="7"/>
    <col min="8194" max="8194" width="34.44140625" style="7" bestFit="1" customWidth="1"/>
    <col min="8195" max="8195" width="52" style="7" bestFit="1" customWidth="1"/>
    <col min="8196" max="8196" width="19.33203125" style="7" bestFit="1" customWidth="1"/>
    <col min="8197" max="8197" width="14.5546875" style="7" customWidth="1"/>
    <col min="8198" max="8198" width="17.6640625" style="7" customWidth="1"/>
    <col min="8199" max="8199" width="17.44140625" style="7" bestFit="1" customWidth="1"/>
    <col min="8200" max="8200" width="3.5546875" style="7" customWidth="1"/>
    <col min="8201" max="8208" width="15.44140625" style="7" customWidth="1"/>
    <col min="8209" max="8209" width="15" style="7" customWidth="1"/>
    <col min="8210" max="8210" width="15.44140625" style="7" customWidth="1"/>
    <col min="8211" max="8215" width="15" style="7" customWidth="1"/>
    <col min="8216" max="8216" width="15.33203125" style="7" customWidth="1"/>
    <col min="8217" max="8218" width="15" style="7" customWidth="1"/>
    <col min="8219" max="8258" width="0" style="7" hidden="1" customWidth="1"/>
    <col min="8259" max="8260" width="17.88671875" style="7" bestFit="1" customWidth="1"/>
    <col min="8261" max="8261" width="17.88671875" style="7" customWidth="1"/>
    <col min="8262" max="8262" width="19.33203125" style="7" bestFit="1" customWidth="1"/>
    <col min="8263" max="8263" width="14.33203125" style="7" bestFit="1" customWidth="1"/>
    <col min="8264" max="8264" width="13.5546875" style="7" customWidth="1"/>
    <col min="8265" max="8265" width="14.33203125" style="7" bestFit="1" customWidth="1"/>
    <col min="8266" max="8266" width="17.44140625" style="7" bestFit="1" customWidth="1"/>
    <col min="8267" max="8267" width="12.109375" style="7" bestFit="1" customWidth="1"/>
    <col min="8268" max="8268" width="17.88671875" style="7" customWidth="1"/>
    <col min="8269" max="8449" width="10.88671875" style="7"/>
    <col min="8450" max="8450" width="34.44140625" style="7" bestFit="1" customWidth="1"/>
    <col min="8451" max="8451" width="52" style="7" bestFit="1" customWidth="1"/>
    <col min="8452" max="8452" width="19.33203125" style="7" bestFit="1" customWidth="1"/>
    <col min="8453" max="8453" width="14.5546875" style="7" customWidth="1"/>
    <col min="8454" max="8454" width="17.6640625" style="7" customWidth="1"/>
    <col min="8455" max="8455" width="17.44140625" style="7" bestFit="1" customWidth="1"/>
    <col min="8456" max="8456" width="3.5546875" style="7" customWidth="1"/>
    <col min="8457" max="8464" width="15.44140625" style="7" customWidth="1"/>
    <col min="8465" max="8465" width="15" style="7" customWidth="1"/>
    <col min="8466" max="8466" width="15.44140625" style="7" customWidth="1"/>
    <col min="8467" max="8471" width="15" style="7" customWidth="1"/>
    <col min="8472" max="8472" width="15.33203125" style="7" customWidth="1"/>
    <col min="8473" max="8474" width="15" style="7" customWidth="1"/>
    <col min="8475" max="8514" width="0" style="7" hidden="1" customWidth="1"/>
    <col min="8515" max="8516" width="17.88671875" style="7" bestFit="1" customWidth="1"/>
    <col min="8517" max="8517" width="17.88671875" style="7" customWidth="1"/>
    <col min="8518" max="8518" width="19.33203125" style="7" bestFit="1" customWidth="1"/>
    <col min="8519" max="8519" width="14.33203125" style="7" bestFit="1" customWidth="1"/>
    <col min="8520" max="8520" width="13.5546875" style="7" customWidth="1"/>
    <col min="8521" max="8521" width="14.33203125" style="7" bestFit="1" customWidth="1"/>
    <col min="8522" max="8522" width="17.44140625" style="7" bestFit="1" customWidth="1"/>
    <col min="8523" max="8523" width="12.109375" style="7" bestFit="1" customWidth="1"/>
    <col min="8524" max="8524" width="17.88671875" style="7" customWidth="1"/>
    <col min="8525" max="8705" width="10.88671875" style="7"/>
    <col min="8706" max="8706" width="34.44140625" style="7" bestFit="1" customWidth="1"/>
    <col min="8707" max="8707" width="52" style="7" bestFit="1" customWidth="1"/>
    <col min="8708" max="8708" width="19.33203125" style="7" bestFit="1" customWidth="1"/>
    <col min="8709" max="8709" width="14.5546875" style="7" customWidth="1"/>
    <col min="8710" max="8710" width="17.6640625" style="7" customWidth="1"/>
    <col min="8711" max="8711" width="17.44140625" style="7" bestFit="1" customWidth="1"/>
    <col min="8712" max="8712" width="3.5546875" style="7" customWidth="1"/>
    <col min="8713" max="8720" width="15.44140625" style="7" customWidth="1"/>
    <col min="8721" max="8721" width="15" style="7" customWidth="1"/>
    <col min="8722" max="8722" width="15.44140625" style="7" customWidth="1"/>
    <col min="8723" max="8727" width="15" style="7" customWidth="1"/>
    <col min="8728" max="8728" width="15.33203125" style="7" customWidth="1"/>
    <col min="8729" max="8730" width="15" style="7" customWidth="1"/>
    <col min="8731" max="8770" width="0" style="7" hidden="1" customWidth="1"/>
    <col min="8771" max="8772" width="17.88671875" style="7" bestFit="1" customWidth="1"/>
    <col min="8773" max="8773" width="17.88671875" style="7" customWidth="1"/>
    <col min="8774" max="8774" width="19.33203125" style="7" bestFit="1" customWidth="1"/>
    <col min="8775" max="8775" width="14.33203125" style="7" bestFit="1" customWidth="1"/>
    <col min="8776" max="8776" width="13.5546875" style="7" customWidth="1"/>
    <col min="8777" max="8777" width="14.33203125" style="7" bestFit="1" customWidth="1"/>
    <col min="8778" max="8778" width="17.44140625" style="7" bestFit="1" customWidth="1"/>
    <col min="8779" max="8779" width="12.109375" style="7" bestFit="1" customWidth="1"/>
    <col min="8780" max="8780" width="17.88671875" style="7" customWidth="1"/>
    <col min="8781" max="8961" width="10.88671875" style="7"/>
    <col min="8962" max="8962" width="34.44140625" style="7" bestFit="1" customWidth="1"/>
    <col min="8963" max="8963" width="52" style="7" bestFit="1" customWidth="1"/>
    <col min="8964" max="8964" width="19.33203125" style="7" bestFit="1" customWidth="1"/>
    <col min="8965" max="8965" width="14.5546875" style="7" customWidth="1"/>
    <col min="8966" max="8966" width="17.6640625" style="7" customWidth="1"/>
    <col min="8967" max="8967" width="17.44140625" style="7" bestFit="1" customWidth="1"/>
    <col min="8968" max="8968" width="3.5546875" style="7" customWidth="1"/>
    <col min="8969" max="8976" width="15.44140625" style="7" customWidth="1"/>
    <col min="8977" max="8977" width="15" style="7" customWidth="1"/>
    <col min="8978" max="8978" width="15.44140625" style="7" customWidth="1"/>
    <col min="8979" max="8983" width="15" style="7" customWidth="1"/>
    <col min="8984" max="8984" width="15.33203125" style="7" customWidth="1"/>
    <col min="8985" max="8986" width="15" style="7" customWidth="1"/>
    <col min="8987" max="9026" width="0" style="7" hidden="1" customWidth="1"/>
    <col min="9027" max="9028" width="17.88671875" style="7" bestFit="1" customWidth="1"/>
    <col min="9029" max="9029" width="17.88671875" style="7" customWidth="1"/>
    <col min="9030" max="9030" width="19.33203125" style="7" bestFit="1" customWidth="1"/>
    <col min="9031" max="9031" width="14.33203125" style="7" bestFit="1" customWidth="1"/>
    <col min="9032" max="9032" width="13.5546875" style="7" customWidth="1"/>
    <col min="9033" max="9033" width="14.33203125" style="7" bestFit="1" customWidth="1"/>
    <col min="9034" max="9034" width="17.44140625" style="7" bestFit="1" customWidth="1"/>
    <col min="9035" max="9035" width="12.109375" style="7" bestFit="1" customWidth="1"/>
    <col min="9036" max="9036" width="17.88671875" style="7" customWidth="1"/>
    <col min="9037" max="9217" width="10.88671875" style="7"/>
    <col min="9218" max="9218" width="34.44140625" style="7" bestFit="1" customWidth="1"/>
    <col min="9219" max="9219" width="52" style="7" bestFit="1" customWidth="1"/>
    <col min="9220" max="9220" width="19.33203125" style="7" bestFit="1" customWidth="1"/>
    <col min="9221" max="9221" width="14.5546875" style="7" customWidth="1"/>
    <col min="9222" max="9222" width="17.6640625" style="7" customWidth="1"/>
    <col min="9223" max="9223" width="17.44140625" style="7" bestFit="1" customWidth="1"/>
    <col min="9224" max="9224" width="3.5546875" style="7" customWidth="1"/>
    <col min="9225" max="9232" width="15.44140625" style="7" customWidth="1"/>
    <col min="9233" max="9233" width="15" style="7" customWidth="1"/>
    <col min="9234" max="9234" width="15.44140625" style="7" customWidth="1"/>
    <col min="9235" max="9239" width="15" style="7" customWidth="1"/>
    <col min="9240" max="9240" width="15.33203125" style="7" customWidth="1"/>
    <col min="9241" max="9242" width="15" style="7" customWidth="1"/>
    <col min="9243" max="9282" width="0" style="7" hidden="1" customWidth="1"/>
    <col min="9283" max="9284" width="17.88671875" style="7" bestFit="1" customWidth="1"/>
    <col min="9285" max="9285" width="17.88671875" style="7" customWidth="1"/>
    <col min="9286" max="9286" width="19.33203125" style="7" bestFit="1" customWidth="1"/>
    <col min="9287" max="9287" width="14.33203125" style="7" bestFit="1" customWidth="1"/>
    <col min="9288" max="9288" width="13.5546875" style="7" customWidth="1"/>
    <col min="9289" max="9289" width="14.33203125" style="7" bestFit="1" customWidth="1"/>
    <col min="9290" max="9290" width="17.44140625" style="7" bestFit="1" customWidth="1"/>
    <col min="9291" max="9291" width="12.109375" style="7" bestFit="1" customWidth="1"/>
    <col min="9292" max="9292" width="17.88671875" style="7" customWidth="1"/>
    <col min="9293" max="9473" width="10.88671875" style="7"/>
    <col min="9474" max="9474" width="34.44140625" style="7" bestFit="1" customWidth="1"/>
    <col min="9475" max="9475" width="52" style="7" bestFit="1" customWidth="1"/>
    <col min="9476" max="9476" width="19.33203125" style="7" bestFit="1" customWidth="1"/>
    <col min="9477" max="9477" width="14.5546875" style="7" customWidth="1"/>
    <col min="9478" max="9478" width="17.6640625" style="7" customWidth="1"/>
    <col min="9479" max="9479" width="17.44140625" style="7" bestFit="1" customWidth="1"/>
    <col min="9480" max="9480" width="3.5546875" style="7" customWidth="1"/>
    <col min="9481" max="9488" width="15.44140625" style="7" customWidth="1"/>
    <col min="9489" max="9489" width="15" style="7" customWidth="1"/>
    <col min="9490" max="9490" width="15.44140625" style="7" customWidth="1"/>
    <col min="9491" max="9495" width="15" style="7" customWidth="1"/>
    <col min="9496" max="9496" width="15.33203125" style="7" customWidth="1"/>
    <col min="9497" max="9498" width="15" style="7" customWidth="1"/>
    <col min="9499" max="9538" width="0" style="7" hidden="1" customWidth="1"/>
    <col min="9539" max="9540" width="17.88671875" style="7" bestFit="1" customWidth="1"/>
    <col min="9541" max="9541" width="17.88671875" style="7" customWidth="1"/>
    <col min="9542" max="9542" width="19.33203125" style="7" bestFit="1" customWidth="1"/>
    <col min="9543" max="9543" width="14.33203125" style="7" bestFit="1" customWidth="1"/>
    <col min="9544" max="9544" width="13.5546875" style="7" customWidth="1"/>
    <col min="9545" max="9545" width="14.33203125" style="7" bestFit="1" customWidth="1"/>
    <col min="9546" max="9546" width="17.44140625" style="7" bestFit="1" customWidth="1"/>
    <col min="9547" max="9547" width="12.109375" style="7" bestFit="1" customWidth="1"/>
    <col min="9548" max="9548" width="17.88671875" style="7" customWidth="1"/>
    <col min="9549" max="9729" width="10.88671875" style="7"/>
    <col min="9730" max="9730" width="34.44140625" style="7" bestFit="1" customWidth="1"/>
    <col min="9731" max="9731" width="52" style="7" bestFit="1" customWidth="1"/>
    <col min="9732" max="9732" width="19.33203125" style="7" bestFit="1" customWidth="1"/>
    <col min="9733" max="9733" width="14.5546875" style="7" customWidth="1"/>
    <col min="9734" max="9734" width="17.6640625" style="7" customWidth="1"/>
    <col min="9735" max="9735" width="17.44140625" style="7" bestFit="1" customWidth="1"/>
    <col min="9736" max="9736" width="3.5546875" style="7" customWidth="1"/>
    <col min="9737" max="9744" width="15.44140625" style="7" customWidth="1"/>
    <col min="9745" max="9745" width="15" style="7" customWidth="1"/>
    <col min="9746" max="9746" width="15.44140625" style="7" customWidth="1"/>
    <col min="9747" max="9751" width="15" style="7" customWidth="1"/>
    <col min="9752" max="9752" width="15.33203125" style="7" customWidth="1"/>
    <col min="9753" max="9754" width="15" style="7" customWidth="1"/>
    <col min="9755" max="9794" width="0" style="7" hidden="1" customWidth="1"/>
    <col min="9795" max="9796" width="17.88671875" style="7" bestFit="1" customWidth="1"/>
    <col min="9797" max="9797" width="17.88671875" style="7" customWidth="1"/>
    <col min="9798" max="9798" width="19.33203125" style="7" bestFit="1" customWidth="1"/>
    <col min="9799" max="9799" width="14.33203125" style="7" bestFit="1" customWidth="1"/>
    <col min="9800" max="9800" width="13.5546875" style="7" customWidth="1"/>
    <col min="9801" max="9801" width="14.33203125" style="7" bestFit="1" customWidth="1"/>
    <col min="9802" max="9802" width="17.44140625" style="7" bestFit="1" customWidth="1"/>
    <col min="9803" max="9803" width="12.109375" style="7" bestFit="1" customWidth="1"/>
    <col min="9804" max="9804" width="17.88671875" style="7" customWidth="1"/>
    <col min="9805" max="9985" width="10.88671875" style="7"/>
    <col min="9986" max="9986" width="34.44140625" style="7" bestFit="1" customWidth="1"/>
    <col min="9987" max="9987" width="52" style="7" bestFit="1" customWidth="1"/>
    <col min="9988" max="9988" width="19.33203125" style="7" bestFit="1" customWidth="1"/>
    <col min="9989" max="9989" width="14.5546875" style="7" customWidth="1"/>
    <col min="9990" max="9990" width="17.6640625" style="7" customWidth="1"/>
    <col min="9991" max="9991" width="17.44140625" style="7" bestFit="1" customWidth="1"/>
    <col min="9992" max="9992" width="3.5546875" style="7" customWidth="1"/>
    <col min="9993" max="10000" width="15.44140625" style="7" customWidth="1"/>
    <col min="10001" max="10001" width="15" style="7" customWidth="1"/>
    <col min="10002" max="10002" width="15.44140625" style="7" customWidth="1"/>
    <col min="10003" max="10007" width="15" style="7" customWidth="1"/>
    <col min="10008" max="10008" width="15.33203125" style="7" customWidth="1"/>
    <col min="10009" max="10010" width="15" style="7" customWidth="1"/>
    <col min="10011" max="10050" width="0" style="7" hidden="1" customWidth="1"/>
    <col min="10051" max="10052" width="17.88671875" style="7" bestFit="1" customWidth="1"/>
    <col min="10053" max="10053" width="17.88671875" style="7" customWidth="1"/>
    <col min="10054" max="10054" width="19.33203125" style="7" bestFit="1" customWidth="1"/>
    <col min="10055" max="10055" width="14.33203125" style="7" bestFit="1" customWidth="1"/>
    <col min="10056" max="10056" width="13.5546875" style="7" customWidth="1"/>
    <col min="10057" max="10057" width="14.33203125" style="7" bestFit="1" customWidth="1"/>
    <col min="10058" max="10058" width="17.44140625" style="7" bestFit="1" customWidth="1"/>
    <col min="10059" max="10059" width="12.109375" style="7" bestFit="1" customWidth="1"/>
    <col min="10060" max="10060" width="17.88671875" style="7" customWidth="1"/>
    <col min="10061" max="10241" width="10.88671875" style="7"/>
    <col min="10242" max="10242" width="34.44140625" style="7" bestFit="1" customWidth="1"/>
    <col min="10243" max="10243" width="52" style="7" bestFit="1" customWidth="1"/>
    <col min="10244" max="10244" width="19.33203125" style="7" bestFit="1" customWidth="1"/>
    <col min="10245" max="10245" width="14.5546875" style="7" customWidth="1"/>
    <col min="10246" max="10246" width="17.6640625" style="7" customWidth="1"/>
    <col min="10247" max="10247" width="17.44140625" style="7" bestFit="1" customWidth="1"/>
    <col min="10248" max="10248" width="3.5546875" style="7" customWidth="1"/>
    <col min="10249" max="10256" width="15.44140625" style="7" customWidth="1"/>
    <col min="10257" max="10257" width="15" style="7" customWidth="1"/>
    <col min="10258" max="10258" width="15.44140625" style="7" customWidth="1"/>
    <col min="10259" max="10263" width="15" style="7" customWidth="1"/>
    <col min="10264" max="10264" width="15.33203125" style="7" customWidth="1"/>
    <col min="10265" max="10266" width="15" style="7" customWidth="1"/>
    <col min="10267" max="10306" width="0" style="7" hidden="1" customWidth="1"/>
    <col min="10307" max="10308" width="17.88671875" style="7" bestFit="1" customWidth="1"/>
    <col min="10309" max="10309" width="17.88671875" style="7" customWidth="1"/>
    <col min="10310" max="10310" width="19.33203125" style="7" bestFit="1" customWidth="1"/>
    <col min="10311" max="10311" width="14.33203125" style="7" bestFit="1" customWidth="1"/>
    <col min="10312" max="10312" width="13.5546875" style="7" customWidth="1"/>
    <col min="10313" max="10313" width="14.33203125" style="7" bestFit="1" customWidth="1"/>
    <col min="10314" max="10314" width="17.44140625" style="7" bestFit="1" customWidth="1"/>
    <col min="10315" max="10315" width="12.109375" style="7" bestFit="1" customWidth="1"/>
    <col min="10316" max="10316" width="17.88671875" style="7" customWidth="1"/>
    <col min="10317" max="10497" width="10.88671875" style="7"/>
    <col min="10498" max="10498" width="34.44140625" style="7" bestFit="1" customWidth="1"/>
    <col min="10499" max="10499" width="52" style="7" bestFit="1" customWidth="1"/>
    <col min="10500" max="10500" width="19.33203125" style="7" bestFit="1" customWidth="1"/>
    <col min="10501" max="10501" width="14.5546875" style="7" customWidth="1"/>
    <col min="10502" max="10502" width="17.6640625" style="7" customWidth="1"/>
    <col min="10503" max="10503" width="17.44140625" style="7" bestFit="1" customWidth="1"/>
    <col min="10504" max="10504" width="3.5546875" style="7" customWidth="1"/>
    <col min="10505" max="10512" width="15.44140625" style="7" customWidth="1"/>
    <col min="10513" max="10513" width="15" style="7" customWidth="1"/>
    <col min="10514" max="10514" width="15.44140625" style="7" customWidth="1"/>
    <col min="10515" max="10519" width="15" style="7" customWidth="1"/>
    <col min="10520" max="10520" width="15.33203125" style="7" customWidth="1"/>
    <col min="10521" max="10522" width="15" style="7" customWidth="1"/>
    <col min="10523" max="10562" width="0" style="7" hidden="1" customWidth="1"/>
    <col min="10563" max="10564" width="17.88671875" style="7" bestFit="1" customWidth="1"/>
    <col min="10565" max="10565" width="17.88671875" style="7" customWidth="1"/>
    <col min="10566" max="10566" width="19.33203125" style="7" bestFit="1" customWidth="1"/>
    <col min="10567" max="10567" width="14.33203125" style="7" bestFit="1" customWidth="1"/>
    <col min="10568" max="10568" width="13.5546875" style="7" customWidth="1"/>
    <col min="10569" max="10569" width="14.33203125" style="7" bestFit="1" customWidth="1"/>
    <col min="10570" max="10570" width="17.44140625" style="7" bestFit="1" customWidth="1"/>
    <col min="10571" max="10571" width="12.109375" style="7" bestFit="1" customWidth="1"/>
    <col min="10572" max="10572" width="17.88671875" style="7" customWidth="1"/>
    <col min="10573" max="10753" width="10.88671875" style="7"/>
    <col min="10754" max="10754" width="34.44140625" style="7" bestFit="1" customWidth="1"/>
    <col min="10755" max="10755" width="52" style="7" bestFit="1" customWidth="1"/>
    <col min="10756" max="10756" width="19.33203125" style="7" bestFit="1" customWidth="1"/>
    <col min="10757" max="10757" width="14.5546875" style="7" customWidth="1"/>
    <col min="10758" max="10758" width="17.6640625" style="7" customWidth="1"/>
    <col min="10759" max="10759" width="17.44140625" style="7" bestFit="1" customWidth="1"/>
    <col min="10760" max="10760" width="3.5546875" style="7" customWidth="1"/>
    <col min="10761" max="10768" width="15.44140625" style="7" customWidth="1"/>
    <col min="10769" max="10769" width="15" style="7" customWidth="1"/>
    <col min="10770" max="10770" width="15.44140625" style="7" customWidth="1"/>
    <col min="10771" max="10775" width="15" style="7" customWidth="1"/>
    <col min="10776" max="10776" width="15.33203125" style="7" customWidth="1"/>
    <col min="10777" max="10778" width="15" style="7" customWidth="1"/>
    <col min="10779" max="10818" width="0" style="7" hidden="1" customWidth="1"/>
    <col min="10819" max="10820" width="17.88671875" style="7" bestFit="1" customWidth="1"/>
    <col min="10821" max="10821" width="17.88671875" style="7" customWidth="1"/>
    <col min="10822" max="10822" width="19.33203125" style="7" bestFit="1" customWidth="1"/>
    <col min="10823" max="10823" width="14.33203125" style="7" bestFit="1" customWidth="1"/>
    <col min="10824" max="10824" width="13.5546875" style="7" customWidth="1"/>
    <col min="10825" max="10825" width="14.33203125" style="7" bestFit="1" customWidth="1"/>
    <col min="10826" max="10826" width="17.44140625" style="7" bestFit="1" customWidth="1"/>
    <col min="10827" max="10827" width="12.109375" style="7" bestFit="1" customWidth="1"/>
    <col min="10828" max="10828" width="17.88671875" style="7" customWidth="1"/>
    <col min="10829" max="11009" width="10.88671875" style="7"/>
    <col min="11010" max="11010" width="34.44140625" style="7" bestFit="1" customWidth="1"/>
    <col min="11011" max="11011" width="52" style="7" bestFit="1" customWidth="1"/>
    <col min="11012" max="11012" width="19.33203125" style="7" bestFit="1" customWidth="1"/>
    <col min="11013" max="11013" width="14.5546875" style="7" customWidth="1"/>
    <col min="11014" max="11014" width="17.6640625" style="7" customWidth="1"/>
    <col min="11015" max="11015" width="17.44140625" style="7" bestFit="1" customWidth="1"/>
    <col min="11016" max="11016" width="3.5546875" style="7" customWidth="1"/>
    <col min="11017" max="11024" width="15.44140625" style="7" customWidth="1"/>
    <col min="11025" max="11025" width="15" style="7" customWidth="1"/>
    <col min="11026" max="11026" width="15.44140625" style="7" customWidth="1"/>
    <col min="11027" max="11031" width="15" style="7" customWidth="1"/>
    <col min="11032" max="11032" width="15.33203125" style="7" customWidth="1"/>
    <col min="11033" max="11034" width="15" style="7" customWidth="1"/>
    <col min="11035" max="11074" width="0" style="7" hidden="1" customWidth="1"/>
    <col min="11075" max="11076" width="17.88671875" style="7" bestFit="1" customWidth="1"/>
    <col min="11077" max="11077" width="17.88671875" style="7" customWidth="1"/>
    <col min="11078" max="11078" width="19.33203125" style="7" bestFit="1" customWidth="1"/>
    <col min="11079" max="11079" width="14.33203125" style="7" bestFit="1" customWidth="1"/>
    <col min="11080" max="11080" width="13.5546875" style="7" customWidth="1"/>
    <col min="11081" max="11081" width="14.33203125" style="7" bestFit="1" customWidth="1"/>
    <col min="11082" max="11082" width="17.44140625" style="7" bestFit="1" customWidth="1"/>
    <col min="11083" max="11083" width="12.109375" style="7" bestFit="1" customWidth="1"/>
    <col min="11084" max="11084" width="17.88671875" style="7" customWidth="1"/>
    <col min="11085" max="11265" width="10.88671875" style="7"/>
    <col min="11266" max="11266" width="34.44140625" style="7" bestFit="1" customWidth="1"/>
    <col min="11267" max="11267" width="52" style="7" bestFit="1" customWidth="1"/>
    <col min="11268" max="11268" width="19.33203125" style="7" bestFit="1" customWidth="1"/>
    <col min="11269" max="11269" width="14.5546875" style="7" customWidth="1"/>
    <col min="11270" max="11270" width="17.6640625" style="7" customWidth="1"/>
    <col min="11271" max="11271" width="17.44140625" style="7" bestFit="1" customWidth="1"/>
    <col min="11272" max="11272" width="3.5546875" style="7" customWidth="1"/>
    <col min="11273" max="11280" width="15.44140625" style="7" customWidth="1"/>
    <col min="11281" max="11281" width="15" style="7" customWidth="1"/>
    <col min="11282" max="11282" width="15.44140625" style="7" customWidth="1"/>
    <col min="11283" max="11287" width="15" style="7" customWidth="1"/>
    <col min="11288" max="11288" width="15.33203125" style="7" customWidth="1"/>
    <col min="11289" max="11290" width="15" style="7" customWidth="1"/>
    <col min="11291" max="11330" width="0" style="7" hidden="1" customWidth="1"/>
    <col min="11331" max="11332" width="17.88671875" style="7" bestFit="1" customWidth="1"/>
    <col min="11333" max="11333" width="17.88671875" style="7" customWidth="1"/>
    <col min="11334" max="11334" width="19.33203125" style="7" bestFit="1" customWidth="1"/>
    <col min="11335" max="11335" width="14.33203125" style="7" bestFit="1" customWidth="1"/>
    <col min="11336" max="11336" width="13.5546875" style="7" customWidth="1"/>
    <col min="11337" max="11337" width="14.33203125" style="7" bestFit="1" customWidth="1"/>
    <col min="11338" max="11338" width="17.44140625" style="7" bestFit="1" customWidth="1"/>
    <col min="11339" max="11339" width="12.109375" style="7" bestFit="1" customWidth="1"/>
    <col min="11340" max="11340" width="17.88671875" style="7" customWidth="1"/>
    <col min="11341" max="11521" width="10.88671875" style="7"/>
    <col min="11522" max="11522" width="34.44140625" style="7" bestFit="1" customWidth="1"/>
    <col min="11523" max="11523" width="52" style="7" bestFit="1" customWidth="1"/>
    <col min="11524" max="11524" width="19.33203125" style="7" bestFit="1" customWidth="1"/>
    <col min="11525" max="11525" width="14.5546875" style="7" customWidth="1"/>
    <col min="11526" max="11526" width="17.6640625" style="7" customWidth="1"/>
    <col min="11527" max="11527" width="17.44140625" style="7" bestFit="1" customWidth="1"/>
    <col min="11528" max="11528" width="3.5546875" style="7" customWidth="1"/>
    <col min="11529" max="11536" width="15.44140625" style="7" customWidth="1"/>
    <col min="11537" max="11537" width="15" style="7" customWidth="1"/>
    <col min="11538" max="11538" width="15.44140625" style="7" customWidth="1"/>
    <col min="11539" max="11543" width="15" style="7" customWidth="1"/>
    <col min="11544" max="11544" width="15.33203125" style="7" customWidth="1"/>
    <col min="11545" max="11546" width="15" style="7" customWidth="1"/>
    <col min="11547" max="11586" width="0" style="7" hidden="1" customWidth="1"/>
    <col min="11587" max="11588" width="17.88671875" style="7" bestFit="1" customWidth="1"/>
    <col min="11589" max="11589" width="17.88671875" style="7" customWidth="1"/>
    <col min="11590" max="11590" width="19.33203125" style="7" bestFit="1" customWidth="1"/>
    <col min="11591" max="11591" width="14.33203125" style="7" bestFit="1" customWidth="1"/>
    <col min="11592" max="11592" width="13.5546875" style="7" customWidth="1"/>
    <col min="11593" max="11593" width="14.33203125" style="7" bestFit="1" customWidth="1"/>
    <col min="11594" max="11594" width="17.44140625" style="7" bestFit="1" customWidth="1"/>
    <col min="11595" max="11595" width="12.109375" style="7" bestFit="1" customWidth="1"/>
    <col min="11596" max="11596" width="17.88671875" style="7" customWidth="1"/>
    <col min="11597" max="11777" width="10.88671875" style="7"/>
    <col min="11778" max="11778" width="34.44140625" style="7" bestFit="1" customWidth="1"/>
    <col min="11779" max="11779" width="52" style="7" bestFit="1" customWidth="1"/>
    <col min="11780" max="11780" width="19.33203125" style="7" bestFit="1" customWidth="1"/>
    <col min="11781" max="11781" width="14.5546875" style="7" customWidth="1"/>
    <col min="11782" max="11782" width="17.6640625" style="7" customWidth="1"/>
    <col min="11783" max="11783" width="17.44140625" style="7" bestFit="1" customWidth="1"/>
    <col min="11784" max="11784" width="3.5546875" style="7" customWidth="1"/>
    <col min="11785" max="11792" width="15.44140625" style="7" customWidth="1"/>
    <col min="11793" max="11793" width="15" style="7" customWidth="1"/>
    <col min="11794" max="11794" width="15.44140625" style="7" customWidth="1"/>
    <col min="11795" max="11799" width="15" style="7" customWidth="1"/>
    <col min="11800" max="11800" width="15.33203125" style="7" customWidth="1"/>
    <col min="11801" max="11802" width="15" style="7" customWidth="1"/>
    <col min="11803" max="11842" width="0" style="7" hidden="1" customWidth="1"/>
    <col min="11843" max="11844" width="17.88671875" style="7" bestFit="1" customWidth="1"/>
    <col min="11845" max="11845" width="17.88671875" style="7" customWidth="1"/>
    <col min="11846" max="11846" width="19.33203125" style="7" bestFit="1" customWidth="1"/>
    <col min="11847" max="11847" width="14.33203125" style="7" bestFit="1" customWidth="1"/>
    <col min="11848" max="11848" width="13.5546875" style="7" customWidth="1"/>
    <col min="11849" max="11849" width="14.33203125" style="7" bestFit="1" customWidth="1"/>
    <col min="11850" max="11850" width="17.44140625" style="7" bestFit="1" customWidth="1"/>
    <col min="11851" max="11851" width="12.109375" style="7" bestFit="1" customWidth="1"/>
    <col min="11852" max="11852" width="17.88671875" style="7" customWidth="1"/>
    <col min="11853" max="12033" width="10.88671875" style="7"/>
    <col min="12034" max="12034" width="34.44140625" style="7" bestFit="1" customWidth="1"/>
    <col min="12035" max="12035" width="52" style="7" bestFit="1" customWidth="1"/>
    <col min="12036" max="12036" width="19.33203125" style="7" bestFit="1" customWidth="1"/>
    <col min="12037" max="12037" width="14.5546875" style="7" customWidth="1"/>
    <col min="12038" max="12038" width="17.6640625" style="7" customWidth="1"/>
    <col min="12039" max="12039" width="17.44140625" style="7" bestFit="1" customWidth="1"/>
    <col min="12040" max="12040" width="3.5546875" style="7" customWidth="1"/>
    <col min="12041" max="12048" width="15.44140625" style="7" customWidth="1"/>
    <col min="12049" max="12049" width="15" style="7" customWidth="1"/>
    <col min="12050" max="12050" width="15.44140625" style="7" customWidth="1"/>
    <col min="12051" max="12055" width="15" style="7" customWidth="1"/>
    <col min="12056" max="12056" width="15.33203125" style="7" customWidth="1"/>
    <col min="12057" max="12058" width="15" style="7" customWidth="1"/>
    <col min="12059" max="12098" width="0" style="7" hidden="1" customWidth="1"/>
    <col min="12099" max="12100" width="17.88671875" style="7" bestFit="1" customWidth="1"/>
    <col min="12101" max="12101" width="17.88671875" style="7" customWidth="1"/>
    <col min="12102" max="12102" width="19.33203125" style="7" bestFit="1" customWidth="1"/>
    <col min="12103" max="12103" width="14.33203125" style="7" bestFit="1" customWidth="1"/>
    <col min="12104" max="12104" width="13.5546875" style="7" customWidth="1"/>
    <col min="12105" max="12105" width="14.33203125" style="7" bestFit="1" customWidth="1"/>
    <col min="12106" max="12106" width="17.44140625" style="7" bestFit="1" customWidth="1"/>
    <col min="12107" max="12107" width="12.109375" style="7" bestFit="1" customWidth="1"/>
    <col min="12108" max="12108" width="17.88671875" style="7" customWidth="1"/>
    <col min="12109" max="12289" width="10.88671875" style="7"/>
    <col min="12290" max="12290" width="34.44140625" style="7" bestFit="1" customWidth="1"/>
    <col min="12291" max="12291" width="52" style="7" bestFit="1" customWidth="1"/>
    <col min="12292" max="12292" width="19.33203125" style="7" bestFit="1" customWidth="1"/>
    <col min="12293" max="12293" width="14.5546875" style="7" customWidth="1"/>
    <col min="12294" max="12294" width="17.6640625" style="7" customWidth="1"/>
    <col min="12295" max="12295" width="17.44140625" style="7" bestFit="1" customWidth="1"/>
    <col min="12296" max="12296" width="3.5546875" style="7" customWidth="1"/>
    <col min="12297" max="12304" width="15.44140625" style="7" customWidth="1"/>
    <col min="12305" max="12305" width="15" style="7" customWidth="1"/>
    <col min="12306" max="12306" width="15.44140625" style="7" customWidth="1"/>
    <col min="12307" max="12311" width="15" style="7" customWidth="1"/>
    <col min="12312" max="12312" width="15.33203125" style="7" customWidth="1"/>
    <col min="12313" max="12314" width="15" style="7" customWidth="1"/>
    <col min="12315" max="12354" width="0" style="7" hidden="1" customWidth="1"/>
    <col min="12355" max="12356" width="17.88671875" style="7" bestFit="1" customWidth="1"/>
    <col min="12357" max="12357" width="17.88671875" style="7" customWidth="1"/>
    <col min="12358" max="12358" width="19.33203125" style="7" bestFit="1" customWidth="1"/>
    <col min="12359" max="12359" width="14.33203125" style="7" bestFit="1" customWidth="1"/>
    <col min="12360" max="12360" width="13.5546875" style="7" customWidth="1"/>
    <col min="12361" max="12361" width="14.33203125" style="7" bestFit="1" customWidth="1"/>
    <col min="12362" max="12362" width="17.44140625" style="7" bestFit="1" customWidth="1"/>
    <col min="12363" max="12363" width="12.109375" style="7" bestFit="1" customWidth="1"/>
    <col min="12364" max="12364" width="17.88671875" style="7" customWidth="1"/>
    <col min="12365" max="12545" width="10.88671875" style="7"/>
    <col min="12546" max="12546" width="34.44140625" style="7" bestFit="1" customWidth="1"/>
    <col min="12547" max="12547" width="52" style="7" bestFit="1" customWidth="1"/>
    <col min="12548" max="12548" width="19.33203125" style="7" bestFit="1" customWidth="1"/>
    <col min="12549" max="12549" width="14.5546875" style="7" customWidth="1"/>
    <col min="12550" max="12550" width="17.6640625" style="7" customWidth="1"/>
    <col min="12551" max="12551" width="17.44140625" style="7" bestFit="1" customWidth="1"/>
    <col min="12552" max="12552" width="3.5546875" style="7" customWidth="1"/>
    <col min="12553" max="12560" width="15.44140625" style="7" customWidth="1"/>
    <col min="12561" max="12561" width="15" style="7" customWidth="1"/>
    <col min="12562" max="12562" width="15.44140625" style="7" customWidth="1"/>
    <col min="12563" max="12567" width="15" style="7" customWidth="1"/>
    <col min="12568" max="12568" width="15.33203125" style="7" customWidth="1"/>
    <col min="12569" max="12570" width="15" style="7" customWidth="1"/>
    <col min="12571" max="12610" width="0" style="7" hidden="1" customWidth="1"/>
    <col min="12611" max="12612" width="17.88671875" style="7" bestFit="1" customWidth="1"/>
    <col min="12613" max="12613" width="17.88671875" style="7" customWidth="1"/>
    <col min="12614" max="12614" width="19.33203125" style="7" bestFit="1" customWidth="1"/>
    <col min="12615" max="12615" width="14.33203125" style="7" bestFit="1" customWidth="1"/>
    <col min="12616" max="12616" width="13.5546875" style="7" customWidth="1"/>
    <col min="12617" max="12617" width="14.33203125" style="7" bestFit="1" customWidth="1"/>
    <col min="12618" max="12618" width="17.44140625" style="7" bestFit="1" customWidth="1"/>
    <col min="12619" max="12619" width="12.109375" style="7" bestFit="1" customWidth="1"/>
    <col min="12620" max="12620" width="17.88671875" style="7" customWidth="1"/>
    <col min="12621" max="12801" width="10.88671875" style="7"/>
    <col min="12802" max="12802" width="34.44140625" style="7" bestFit="1" customWidth="1"/>
    <col min="12803" max="12803" width="52" style="7" bestFit="1" customWidth="1"/>
    <col min="12804" max="12804" width="19.33203125" style="7" bestFit="1" customWidth="1"/>
    <col min="12805" max="12805" width="14.5546875" style="7" customWidth="1"/>
    <col min="12806" max="12806" width="17.6640625" style="7" customWidth="1"/>
    <col min="12807" max="12807" width="17.44140625" style="7" bestFit="1" customWidth="1"/>
    <col min="12808" max="12808" width="3.5546875" style="7" customWidth="1"/>
    <col min="12809" max="12816" width="15.44140625" style="7" customWidth="1"/>
    <col min="12817" max="12817" width="15" style="7" customWidth="1"/>
    <col min="12818" max="12818" width="15.44140625" style="7" customWidth="1"/>
    <col min="12819" max="12823" width="15" style="7" customWidth="1"/>
    <col min="12824" max="12824" width="15.33203125" style="7" customWidth="1"/>
    <col min="12825" max="12826" width="15" style="7" customWidth="1"/>
    <col min="12827" max="12866" width="0" style="7" hidden="1" customWidth="1"/>
    <col min="12867" max="12868" width="17.88671875" style="7" bestFit="1" customWidth="1"/>
    <col min="12869" max="12869" width="17.88671875" style="7" customWidth="1"/>
    <col min="12870" max="12870" width="19.33203125" style="7" bestFit="1" customWidth="1"/>
    <col min="12871" max="12871" width="14.33203125" style="7" bestFit="1" customWidth="1"/>
    <col min="12872" max="12872" width="13.5546875" style="7" customWidth="1"/>
    <col min="12873" max="12873" width="14.33203125" style="7" bestFit="1" customWidth="1"/>
    <col min="12874" max="12874" width="17.44140625" style="7" bestFit="1" customWidth="1"/>
    <col min="12875" max="12875" width="12.109375" style="7" bestFit="1" customWidth="1"/>
    <col min="12876" max="12876" width="17.88671875" style="7" customWidth="1"/>
    <col min="12877" max="13057" width="10.88671875" style="7"/>
    <col min="13058" max="13058" width="34.44140625" style="7" bestFit="1" customWidth="1"/>
    <col min="13059" max="13059" width="52" style="7" bestFit="1" customWidth="1"/>
    <col min="13060" max="13060" width="19.33203125" style="7" bestFit="1" customWidth="1"/>
    <col min="13061" max="13061" width="14.5546875" style="7" customWidth="1"/>
    <col min="13062" max="13062" width="17.6640625" style="7" customWidth="1"/>
    <col min="13063" max="13063" width="17.44140625" style="7" bestFit="1" customWidth="1"/>
    <col min="13064" max="13064" width="3.5546875" style="7" customWidth="1"/>
    <col min="13065" max="13072" width="15.44140625" style="7" customWidth="1"/>
    <col min="13073" max="13073" width="15" style="7" customWidth="1"/>
    <col min="13074" max="13074" width="15.44140625" style="7" customWidth="1"/>
    <col min="13075" max="13079" width="15" style="7" customWidth="1"/>
    <col min="13080" max="13080" width="15.33203125" style="7" customWidth="1"/>
    <col min="13081" max="13082" width="15" style="7" customWidth="1"/>
    <col min="13083" max="13122" width="0" style="7" hidden="1" customWidth="1"/>
    <col min="13123" max="13124" width="17.88671875" style="7" bestFit="1" customWidth="1"/>
    <col min="13125" max="13125" width="17.88671875" style="7" customWidth="1"/>
    <col min="13126" max="13126" width="19.33203125" style="7" bestFit="1" customWidth="1"/>
    <col min="13127" max="13127" width="14.33203125" style="7" bestFit="1" customWidth="1"/>
    <col min="13128" max="13128" width="13.5546875" style="7" customWidth="1"/>
    <col min="13129" max="13129" width="14.33203125" style="7" bestFit="1" customWidth="1"/>
    <col min="13130" max="13130" width="17.44140625" style="7" bestFit="1" customWidth="1"/>
    <col min="13131" max="13131" width="12.109375" style="7" bestFit="1" customWidth="1"/>
    <col min="13132" max="13132" width="17.88671875" style="7" customWidth="1"/>
    <col min="13133" max="13313" width="10.88671875" style="7"/>
    <col min="13314" max="13314" width="34.44140625" style="7" bestFit="1" customWidth="1"/>
    <col min="13315" max="13315" width="52" style="7" bestFit="1" customWidth="1"/>
    <col min="13316" max="13316" width="19.33203125" style="7" bestFit="1" customWidth="1"/>
    <col min="13317" max="13317" width="14.5546875" style="7" customWidth="1"/>
    <col min="13318" max="13318" width="17.6640625" style="7" customWidth="1"/>
    <col min="13319" max="13319" width="17.44140625" style="7" bestFit="1" customWidth="1"/>
    <col min="13320" max="13320" width="3.5546875" style="7" customWidth="1"/>
    <col min="13321" max="13328" width="15.44140625" style="7" customWidth="1"/>
    <col min="13329" max="13329" width="15" style="7" customWidth="1"/>
    <col min="13330" max="13330" width="15.44140625" style="7" customWidth="1"/>
    <col min="13331" max="13335" width="15" style="7" customWidth="1"/>
    <col min="13336" max="13336" width="15.33203125" style="7" customWidth="1"/>
    <col min="13337" max="13338" width="15" style="7" customWidth="1"/>
    <col min="13339" max="13378" width="0" style="7" hidden="1" customWidth="1"/>
    <col min="13379" max="13380" width="17.88671875" style="7" bestFit="1" customWidth="1"/>
    <col min="13381" max="13381" width="17.88671875" style="7" customWidth="1"/>
    <col min="13382" max="13382" width="19.33203125" style="7" bestFit="1" customWidth="1"/>
    <col min="13383" max="13383" width="14.33203125" style="7" bestFit="1" customWidth="1"/>
    <col min="13384" max="13384" width="13.5546875" style="7" customWidth="1"/>
    <col min="13385" max="13385" width="14.33203125" style="7" bestFit="1" customWidth="1"/>
    <col min="13386" max="13386" width="17.44140625" style="7" bestFit="1" customWidth="1"/>
    <col min="13387" max="13387" width="12.109375" style="7" bestFit="1" customWidth="1"/>
    <col min="13388" max="13388" width="17.88671875" style="7" customWidth="1"/>
    <col min="13389" max="13569" width="10.88671875" style="7"/>
    <col min="13570" max="13570" width="34.44140625" style="7" bestFit="1" customWidth="1"/>
    <col min="13571" max="13571" width="52" style="7" bestFit="1" customWidth="1"/>
    <col min="13572" max="13572" width="19.33203125" style="7" bestFit="1" customWidth="1"/>
    <col min="13573" max="13573" width="14.5546875" style="7" customWidth="1"/>
    <col min="13574" max="13574" width="17.6640625" style="7" customWidth="1"/>
    <col min="13575" max="13575" width="17.44140625" style="7" bestFit="1" customWidth="1"/>
    <col min="13576" max="13576" width="3.5546875" style="7" customWidth="1"/>
    <col min="13577" max="13584" width="15.44140625" style="7" customWidth="1"/>
    <col min="13585" max="13585" width="15" style="7" customWidth="1"/>
    <col min="13586" max="13586" width="15.44140625" style="7" customWidth="1"/>
    <col min="13587" max="13591" width="15" style="7" customWidth="1"/>
    <col min="13592" max="13592" width="15.33203125" style="7" customWidth="1"/>
    <col min="13593" max="13594" width="15" style="7" customWidth="1"/>
    <col min="13595" max="13634" width="0" style="7" hidden="1" customWidth="1"/>
    <col min="13635" max="13636" width="17.88671875" style="7" bestFit="1" customWidth="1"/>
    <col min="13637" max="13637" width="17.88671875" style="7" customWidth="1"/>
    <col min="13638" max="13638" width="19.33203125" style="7" bestFit="1" customWidth="1"/>
    <col min="13639" max="13639" width="14.33203125" style="7" bestFit="1" customWidth="1"/>
    <col min="13640" max="13640" width="13.5546875" style="7" customWidth="1"/>
    <col min="13641" max="13641" width="14.33203125" style="7" bestFit="1" customWidth="1"/>
    <col min="13642" max="13642" width="17.44140625" style="7" bestFit="1" customWidth="1"/>
    <col min="13643" max="13643" width="12.109375" style="7" bestFit="1" customWidth="1"/>
    <col min="13644" max="13644" width="17.88671875" style="7" customWidth="1"/>
    <col min="13645" max="13825" width="10.88671875" style="7"/>
    <col min="13826" max="13826" width="34.44140625" style="7" bestFit="1" customWidth="1"/>
    <col min="13827" max="13827" width="52" style="7" bestFit="1" customWidth="1"/>
    <col min="13828" max="13828" width="19.33203125" style="7" bestFit="1" customWidth="1"/>
    <col min="13829" max="13829" width="14.5546875" style="7" customWidth="1"/>
    <col min="13830" max="13830" width="17.6640625" style="7" customWidth="1"/>
    <col min="13831" max="13831" width="17.44140625" style="7" bestFit="1" customWidth="1"/>
    <col min="13832" max="13832" width="3.5546875" style="7" customWidth="1"/>
    <col min="13833" max="13840" width="15.44140625" style="7" customWidth="1"/>
    <col min="13841" max="13841" width="15" style="7" customWidth="1"/>
    <col min="13842" max="13842" width="15.44140625" style="7" customWidth="1"/>
    <col min="13843" max="13847" width="15" style="7" customWidth="1"/>
    <col min="13848" max="13848" width="15.33203125" style="7" customWidth="1"/>
    <col min="13849" max="13850" width="15" style="7" customWidth="1"/>
    <col min="13851" max="13890" width="0" style="7" hidden="1" customWidth="1"/>
    <col min="13891" max="13892" width="17.88671875" style="7" bestFit="1" customWidth="1"/>
    <col min="13893" max="13893" width="17.88671875" style="7" customWidth="1"/>
    <col min="13894" max="13894" width="19.33203125" style="7" bestFit="1" customWidth="1"/>
    <col min="13895" max="13895" width="14.33203125" style="7" bestFit="1" customWidth="1"/>
    <col min="13896" max="13896" width="13.5546875" style="7" customWidth="1"/>
    <col min="13897" max="13897" width="14.33203125" style="7" bestFit="1" customWidth="1"/>
    <col min="13898" max="13898" width="17.44140625" style="7" bestFit="1" customWidth="1"/>
    <col min="13899" max="13899" width="12.109375" style="7" bestFit="1" customWidth="1"/>
    <col min="13900" max="13900" width="17.88671875" style="7" customWidth="1"/>
    <col min="13901" max="14081" width="10.88671875" style="7"/>
    <col min="14082" max="14082" width="34.44140625" style="7" bestFit="1" customWidth="1"/>
    <col min="14083" max="14083" width="52" style="7" bestFit="1" customWidth="1"/>
    <col min="14084" max="14084" width="19.33203125" style="7" bestFit="1" customWidth="1"/>
    <col min="14085" max="14085" width="14.5546875" style="7" customWidth="1"/>
    <col min="14086" max="14086" width="17.6640625" style="7" customWidth="1"/>
    <col min="14087" max="14087" width="17.44140625" style="7" bestFit="1" customWidth="1"/>
    <col min="14088" max="14088" width="3.5546875" style="7" customWidth="1"/>
    <col min="14089" max="14096" width="15.44140625" style="7" customWidth="1"/>
    <col min="14097" max="14097" width="15" style="7" customWidth="1"/>
    <col min="14098" max="14098" width="15.44140625" style="7" customWidth="1"/>
    <col min="14099" max="14103" width="15" style="7" customWidth="1"/>
    <col min="14104" max="14104" width="15.33203125" style="7" customWidth="1"/>
    <col min="14105" max="14106" width="15" style="7" customWidth="1"/>
    <col min="14107" max="14146" width="0" style="7" hidden="1" customWidth="1"/>
    <col min="14147" max="14148" width="17.88671875" style="7" bestFit="1" customWidth="1"/>
    <col min="14149" max="14149" width="17.88671875" style="7" customWidth="1"/>
    <col min="14150" max="14150" width="19.33203125" style="7" bestFit="1" customWidth="1"/>
    <col min="14151" max="14151" width="14.33203125" style="7" bestFit="1" customWidth="1"/>
    <col min="14152" max="14152" width="13.5546875" style="7" customWidth="1"/>
    <col min="14153" max="14153" width="14.33203125" style="7" bestFit="1" customWidth="1"/>
    <col min="14154" max="14154" width="17.44140625" style="7" bestFit="1" customWidth="1"/>
    <col min="14155" max="14155" width="12.109375" style="7" bestFit="1" customWidth="1"/>
    <col min="14156" max="14156" width="17.88671875" style="7" customWidth="1"/>
    <col min="14157" max="14337" width="10.88671875" style="7"/>
    <col min="14338" max="14338" width="34.44140625" style="7" bestFit="1" customWidth="1"/>
    <col min="14339" max="14339" width="52" style="7" bestFit="1" customWidth="1"/>
    <col min="14340" max="14340" width="19.33203125" style="7" bestFit="1" customWidth="1"/>
    <col min="14341" max="14341" width="14.5546875" style="7" customWidth="1"/>
    <col min="14342" max="14342" width="17.6640625" style="7" customWidth="1"/>
    <col min="14343" max="14343" width="17.44140625" style="7" bestFit="1" customWidth="1"/>
    <col min="14344" max="14344" width="3.5546875" style="7" customWidth="1"/>
    <col min="14345" max="14352" width="15.44140625" style="7" customWidth="1"/>
    <col min="14353" max="14353" width="15" style="7" customWidth="1"/>
    <col min="14354" max="14354" width="15.44140625" style="7" customWidth="1"/>
    <col min="14355" max="14359" width="15" style="7" customWidth="1"/>
    <col min="14360" max="14360" width="15.33203125" style="7" customWidth="1"/>
    <col min="14361" max="14362" width="15" style="7" customWidth="1"/>
    <col min="14363" max="14402" width="0" style="7" hidden="1" customWidth="1"/>
    <col min="14403" max="14404" width="17.88671875" style="7" bestFit="1" customWidth="1"/>
    <col min="14405" max="14405" width="17.88671875" style="7" customWidth="1"/>
    <col min="14406" max="14406" width="19.33203125" style="7" bestFit="1" customWidth="1"/>
    <col min="14407" max="14407" width="14.33203125" style="7" bestFit="1" customWidth="1"/>
    <col min="14408" max="14408" width="13.5546875" style="7" customWidth="1"/>
    <col min="14409" max="14409" width="14.33203125" style="7" bestFit="1" customWidth="1"/>
    <col min="14410" max="14410" width="17.44140625" style="7" bestFit="1" customWidth="1"/>
    <col min="14411" max="14411" width="12.109375" style="7" bestFit="1" customWidth="1"/>
    <col min="14412" max="14412" width="17.88671875" style="7" customWidth="1"/>
    <col min="14413" max="14593" width="10.88671875" style="7"/>
    <col min="14594" max="14594" width="34.44140625" style="7" bestFit="1" customWidth="1"/>
    <col min="14595" max="14595" width="52" style="7" bestFit="1" customWidth="1"/>
    <col min="14596" max="14596" width="19.33203125" style="7" bestFit="1" customWidth="1"/>
    <col min="14597" max="14597" width="14.5546875" style="7" customWidth="1"/>
    <col min="14598" max="14598" width="17.6640625" style="7" customWidth="1"/>
    <col min="14599" max="14599" width="17.44140625" style="7" bestFit="1" customWidth="1"/>
    <col min="14600" max="14600" width="3.5546875" style="7" customWidth="1"/>
    <col min="14601" max="14608" width="15.44140625" style="7" customWidth="1"/>
    <col min="14609" max="14609" width="15" style="7" customWidth="1"/>
    <col min="14610" max="14610" width="15.44140625" style="7" customWidth="1"/>
    <col min="14611" max="14615" width="15" style="7" customWidth="1"/>
    <col min="14616" max="14616" width="15.33203125" style="7" customWidth="1"/>
    <col min="14617" max="14618" width="15" style="7" customWidth="1"/>
    <col min="14619" max="14658" width="0" style="7" hidden="1" customWidth="1"/>
    <col min="14659" max="14660" width="17.88671875" style="7" bestFit="1" customWidth="1"/>
    <col min="14661" max="14661" width="17.88671875" style="7" customWidth="1"/>
    <col min="14662" max="14662" width="19.33203125" style="7" bestFit="1" customWidth="1"/>
    <col min="14663" max="14663" width="14.33203125" style="7" bestFit="1" customWidth="1"/>
    <col min="14664" max="14664" width="13.5546875" style="7" customWidth="1"/>
    <col min="14665" max="14665" width="14.33203125" style="7" bestFit="1" customWidth="1"/>
    <col min="14666" max="14666" width="17.44140625" style="7" bestFit="1" customWidth="1"/>
    <col min="14667" max="14667" width="12.109375" style="7" bestFit="1" customWidth="1"/>
    <col min="14668" max="14668" width="17.88671875" style="7" customWidth="1"/>
    <col min="14669" max="14849" width="10.88671875" style="7"/>
    <col min="14850" max="14850" width="34.44140625" style="7" bestFit="1" customWidth="1"/>
    <col min="14851" max="14851" width="52" style="7" bestFit="1" customWidth="1"/>
    <col min="14852" max="14852" width="19.33203125" style="7" bestFit="1" customWidth="1"/>
    <col min="14853" max="14853" width="14.5546875" style="7" customWidth="1"/>
    <col min="14854" max="14854" width="17.6640625" style="7" customWidth="1"/>
    <col min="14855" max="14855" width="17.44140625" style="7" bestFit="1" customWidth="1"/>
    <col min="14856" max="14856" width="3.5546875" style="7" customWidth="1"/>
    <col min="14857" max="14864" width="15.44140625" style="7" customWidth="1"/>
    <col min="14865" max="14865" width="15" style="7" customWidth="1"/>
    <col min="14866" max="14866" width="15.44140625" style="7" customWidth="1"/>
    <col min="14867" max="14871" width="15" style="7" customWidth="1"/>
    <col min="14872" max="14872" width="15.33203125" style="7" customWidth="1"/>
    <col min="14873" max="14874" width="15" style="7" customWidth="1"/>
    <col min="14875" max="14914" width="0" style="7" hidden="1" customWidth="1"/>
    <col min="14915" max="14916" width="17.88671875" style="7" bestFit="1" customWidth="1"/>
    <col min="14917" max="14917" width="17.88671875" style="7" customWidth="1"/>
    <col min="14918" max="14918" width="19.33203125" style="7" bestFit="1" customWidth="1"/>
    <col min="14919" max="14919" width="14.33203125" style="7" bestFit="1" customWidth="1"/>
    <col min="14920" max="14920" width="13.5546875" style="7" customWidth="1"/>
    <col min="14921" max="14921" width="14.33203125" style="7" bestFit="1" customWidth="1"/>
    <col min="14922" max="14922" width="17.44140625" style="7" bestFit="1" customWidth="1"/>
    <col min="14923" max="14923" width="12.109375" style="7" bestFit="1" customWidth="1"/>
    <col min="14924" max="14924" width="17.88671875" style="7" customWidth="1"/>
    <col min="14925" max="15105" width="10.88671875" style="7"/>
    <col min="15106" max="15106" width="34.44140625" style="7" bestFit="1" customWidth="1"/>
    <col min="15107" max="15107" width="52" style="7" bestFit="1" customWidth="1"/>
    <col min="15108" max="15108" width="19.33203125" style="7" bestFit="1" customWidth="1"/>
    <col min="15109" max="15109" width="14.5546875" style="7" customWidth="1"/>
    <col min="15110" max="15110" width="17.6640625" style="7" customWidth="1"/>
    <col min="15111" max="15111" width="17.44140625" style="7" bestFit="1" customWidth="1"/>
    <col min="15112" max="15112" width="3.5546875" style="7" customWidth="1"/>
    <col min="15113" max="15120" width="15.44140625" style="7" customWidth="1"/>
    <col min="15121" max="15121" width="15" style="7" customWidth="1"/>
    <col min="15122" max="15122" width="15.44140625" style="7" customWidth="1"/>
    <col min="15123" max="15127" width="15" style="7" customWidth="1"/>
    <col min="15128" max="15128" width="15.33203125" style="7" customWidth="1"/>
    <col min="15129" max="15130" width="15" style="7" customWidth="1"/>
    <col min="15131" max="15170" width="0" style="7" hidden="1" customWidth="1"/>
    <col min="15171" max="15172" width="17.88671875" style="7" bestFit="1" customWidth="1"/>
    <col min="15173" max="15173" width="17.88671875" style="7" customWidth="1"/>
    <col min="15174" max="15174" width="19.33203125" style="7" bestFit="1" customWidth="1"/>
    <col min="15175" max="15175" width="14.33203125" style="7" bestFit="1" customWidth="1"/>
    <col min="15176" max="15176" width="13.5546875" style="7" customWidth="1"/>
    <col min="15177" max="15177" width="14.33203125" style="7" bestFit="1" customWidth="1"/>
    <col min="15178" max="15178" width="17.44140625" style="7" bestFit="1" customWidth="1"/>
    <col min="15179" max="15179" width="12.109375" style="7" bestFit="1" customWidth="1"/>
    <col min="15180" max="15180" width="17.88671875" style="7" customWidth="1"/>
    <col min="15181" max="15361" width="10.88671875" style="7"/>
    <col min="15362" max="15362" width="34.44140625" style="7" bestFit="1" customWidth="1"/>
    <col min="15363" max="15363" width="52" style="7" bestFit="1" customWidth="1"/>
    <col min="15364" max="15364" width="19.33203125" style="7" bestFit="1" customWidth="1"/>
    <col min="15365" max="15365" width="14.5546875" style="7" customWidth="1"/>
    <col min="15366" max="15366" width="17.6640625" style="7" customWidth="1"/>
    <col min="15367" max="15367" width="17.44140625" style="7" bestFit="1" customWidth="1"/>
    <col min="15368" max="15368" width="3.5546875" style="7" customWidth="1"/>
    <col min="15369" max="15376" width="15.44140625" style="7" customWidth="1"/>
    <col min="15377" max="15377" width="15" style="7" customWidth="1"/>
    <col min="15378" max="15378" width="15.44140625" style="7" customWidth="1"/>
    <col min="15379" max="15383" width="15" style="7" customWidth="1"/>
    <col min="15384" max="15384" width="15.33203125" style="7" customWidth="1"/>
    <col min="15385" max="15386" width="15" style="7" customWidth="1"/>
    <col min="15387" max="15426" width="0" style="7" hidden="1" customWidth="1"/>
    <col min="15427" max="15428" width="17.88671875" style="7" bestFit="1" customWidth="1"/>
    <col min="15429" max="15429" width="17.88671875" style="7" customWidth="1"/>
    <col min="15430" max="15430" width="19.33203125" style="7" bestFit="1" customWidth="1"/>
    <col min="15431" max="15431" width="14.33203125" style="7" bestFit="1" customWidth="1"/>
    <col min="15432" max="15432" width="13.5546875" style="7" customWidth="1"/>
    <col min="15433" max="15433" width="14.33203125" style="7" bestFit="1" customWidth="1"/>
    <col min="15434" max="15434" width="17.44140625" style="7" bestFit="1" customWidth="1"/>
    <col min="15435" max="15435" width="12.109375" style="7" bestFit="1" customWidth="1"/>
    <col min="15436" max="15436" width="17.88671875" style="7" customWidth="1"/>
    <col min="15437" max="15617" width="10.88671875" style="7"/>
    <col min="15618" max="15618" width="34.44140625" style="7" bestFit="1" customWidth="1"/>
    <col min="15619" max="15619" width="52" style="7" bestFit="1" customWidth="1"/>
    <col min="15620" max="15620" width="19.33203125" style="7" bestFit="1" customWidth="1"/>
    <col min="15621" max="15621" width="14.5546875" style="7" customWidth="1"/>
    <col min="15622" max="15622" width="17.6640625" style="7" customWidth="1"/>
    <col min="15623" max="15623" width="17.44140625" style="7" bestFit="1" customWidth="1"/>
    <col min="15624" max="15624" width="3.5546875" style="7" customWidth="1"/>
    <col min="15625" max="15632" width="15.44140625" style="7" customWidth="1"/>
    <col min="15633" max="15633" width="15" style="7" customWidth="1"/>
    <col min="15634" max="15634" width="15.44140625" style="7" customWidth="1"/>
    <col min="15635" max="15639" width="15" style="7" customWidth="1"/>
    <col min="15640" max="15640" width="15.33203125" style="7" customWidth="1"/>
    <col min="15641" max="15642" width="15" style="7" customWidth="1"/>
    <col min="15643" max="15682" width="0" style="7" hidden="1" customWidth="1"/>
    <col min="15683" max="15684" width="17.88671875" style="7" bestFit="1" customWidth="1"/>
    <col min="15685" max="15685" width="17.88671875" style="7" customWidth="1"/>
    <col min="15686" max="15686" width="19.33203125" style="7" bestFit="1" customWidth="1"/>
    <col min="15687" max="15687" width="14.33203125" style="7" bestFit="1" customWidth="1"/>
    <col min="15688" max="15688" width="13.5546875" style="7" customWidth="1"/>
    <col min="15689" max="15689" width="14.33203125" style="7" bestFit="1" customWidth="1"/>
    <col min="15690" max="15690" width="17.44140625" style="7" bestFit="1" customWidth="1"/>
    <col min="15691" max="15691" width="12.109375" style="7" bestFit="1" customWidth="1"/>
    <col min="15692" max="15692" width="17.88671875" style="7" customWidth="1"/>
    <col min="15693" max="15873" width="10.88671875" style="7"/>
    <col min="15874" max="15874" width="34.44140625" style="7" bestFit="1" customWidth="1"/>
    <col min="15875" max="15875" width="52" style="7" bestFit="1" customWidth="1"/>
    <col min="15876" max="15876" width="19.33203125" style="7" bestFit="1" customWidth="1"/>
    <col min="15877" max="15877" width="14.5546875" style="7" customWidth="1"/>
    <col min="15878" max="15878" width="17.6640625" style="7" customWidth="1"/>
    <col min="15879" max="15879" width="17.44140625" style="7" bestFit="1" customWidth="1"/>
    <col min="15880" max="15880" width="3.5546875" style="7" customWidth="1"/>
    <col min="15881" max="15888" width="15.44140625" style="7" customWidth="1"/>
    <col min="15889" max="15889" width="15" style="7" customWidth="1"/>
    <col min="15890" max="15890" width="15.44140625" style="7" customWidth="1"/>
    <col min="15891" max="15895" width="15" style="7" customWidth="1"/>
    <col min="15896" max="15896" width="15.33203125" style="7" customWidth="1"/>
    <col min="15897" max="15898" width="15" style="7" customWidth="1"/>
    <col min="15899" max="15938" width="0" style="7" hidden="1" customWidth="1"/>
    <col min="15939" max="15940" width="17.88671875" style="7" bestFit="1" customWidth="1"/>
    <col min="15941" max="15941" width="17.88671875" style="7" customWidth="1"/>
    <col min="15942" max="15942" width="19.33203125" style="7" bestFit="1" customWidth="1"/>
    <col min="15943" max="15943" width="14.33203125" style="7" bestFit="1" customWidth="1"/>
    <col min="15944" max="15944" width="13.5546875" style="7" customWidth="1"/>
    <col min="15945" max="15945" width="14.33203125" style="7" bestFit="1" customWidth="1"/>
    <col min="15946" max="15946" width="17.44140625" style="7" bestFit="1" customWidth="1"/>
    <col min="15947" max="15947" width="12.109375" style="7" bestFit="1" customWidth="1"/>
    <col min="15948" max="15948" width="17.88671875" style="7" customWidth="1"/>
    <col min="15949" max="16129" width="10.88671875" style="7"/>
    <col min="16130" max="16130" width="34.44140625" style="7" bestFit="1" customWidth="1"/>
    <col min="16131" max="16131" width="52" style="7" bestFit="1" customWidth="1"/>
    <col min="16132" max="16132" width="19.33203125" style="7" bestFit="1" customWidth="1"/>
    <col min="16133" max="16133" width="14.5546875" style="7" customWidth="1"/>
    <col min="16134" max="16134" width="17.6640625" style="7" customWidth="1"/>
    <col min="16135" max="16135" width="17.44140625" style="7" bestFit="1" customWidth="1"/>
    <col min="16136" max="16136" width="3.5546875" style="7" customWidth="1"/>
    <col min="16137" max="16144" width="15.44140625" style="7" customWidth="1"/>
    <col min="16145" max="16145" width="15" style="7" customWidth="1"/>
    <col min="16146" max="16146" width="15.44140625" style="7" customWidth="1"/>
    <col min="16147" max="16151" width="15" style="7" customWidth="1"/>
    <col min="16152" max="16152" width="15.33203125" style="7" customWidth="1"/>
    <col min="16153" max="16154" width="15" style="7" customWidth="1"/>
    <col min="16155" max="16194" width="0" style="7" hidden="1" customWidth="1"/>
    <col min="16195" max="16196" width="17.88671875" style="7" bestFit="1" customWidth="1"/>
    <col min="16197" max="16197" width="17.88671875" style="7" customWidth="1"/>
    <col min="16198" max="16198" width="19.33203125" style="7" bestFit="1" customWidth="1"/>
    <col min="16199" max="16199" width="14.33203125" style="7" bestFit="1" customWidth="1"/>
    <col min="16200" max="16200" width="13.5546875" style="7" customWidth="1"/>
    <col min="16201" max="16201" width="14.33203125" style="7" bestFit="1" customWidth="1"/>
    <col min="16202" max="16202" width="17.44140625" style="7" bestFit="1" customWidth="1"/>
    <col min="16203" max="16203" width="12.109375" style="7" bestFit="1" customWidth="1"/>
    <col min="16204" max="16204" width="17.88671875" style="7" customWidth="1"/>
    <col min="16205" max="16384" width="10.88671875" style="7"/>
  </cols>
  <sheetData>
    <row r="1" spans="1:76" ht="43.5" customHeight="1" thickBot="1" x14ac:dyDescent="0.55000000000000004">
      <c r="A1" s="1"/>
      <c r="B1" s="2"/>
      <c r="E1" s="4" t="s">
        <v>2</v>
      </c>
      <c r="F1" s="5">
        <v>1.2</v>
      </c>
      <c r="G1" s="6"/>
      <c r="I1" s="188" t="s">
        <v>3</v>
      </c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90"/>
      <c r="BS1" s="5"/>
      <c r="BT1" s="5"/>
      <c r="BU1" s="5"/>
      <c r="BV1" s="8"/>
    </row>
    <row r="2" spans="1:76" s="21" customFormat="1" ht="41.25" customHeight="1" thickBot="1" x14ac:dyDescent="0.35">
      <c r="A2" s="9" t="s">
        <v>4</v>
      </c>
      <c r="B2" s="10" t="s">
        <v>5</v>
      </c>
      <c r="C2" s="11" t="s">
        <v>6</v>
      </c>
      <c r="D2" s="12" t="s">
        <v>7</v>
      </c>
      <c r="E2" s="13" t="s">
        <v>8</v>
      </c>
      <c r="F2" s="14" t="s">
        <v>9</v>
      </c>
      <c r="G2" s="15" t="s">
        <v>0</v>
      </c>
      <c r="H2" s="16"/>
      <c r="I2" s="17">
        <v>43466</v>
      </c>
      <c r="J2" s="17">
        <v>43497</v>
      </c>
      <c r="K2" s="17">
        <v>43525</v>
      </c>
      <c r="L2" s="17">
        <v>43556</v>
      </c>
      <c r="M2" s="17">
        <v>43586</v>
      </c>
      <c r="N2" s="17">
        <v>43617</v>
      </c>
      <c r="O2" s="17">
        <v>43647</v>
      </c>
      <c r="P2" s="17">
        <v>43678</v>
      </c>
      <c r="Q2" s="17">
        <v>43709</v>
      </c>
      <c r="R2" s="17">
        <v>43739</v>
      </c>
      <c r="S2" s="17">
        <v>43770</v>
      </c>
      <c r="T2" s="17">
        <v>43800</v>
      </c>
      <c r="U2" s="17">
        <v>43831</v>
      </c>
      <c r="V2" s="17">
        <v>43862</v>
      </c>
      <c r="W2" s="17">
        <v>43891</v>
      </c>
      <c r="X2" s="17">
        <v>43922</v>
      </c>
      <c r="Y2" s="17">
        <v>43952</v>
      </c>
      <c r="Z2" s="17">
        <v>43983</v>
      </c>
      <c r="AA2" s="17">
        <v>44013</v>
      </c>
      <c r="AB2" s="17">
        <v>44044</v>
      </c>
      <c r="AC2" s="17">
        <v>44075</v>
      </c>
      <c r="AD2" s="17">
        <v>44105</v>
      </c>
      <c r="AE2" s="17">
        <v>44136</v>
      </c>
      <c r="AF2" s="17">
        <v>44166</v>
      </c>
      <c r="AG2" s="17">
        <v>44197</v>
      </c>
      <c r="AH2" s="17">
        <v>44228</v>
      </c>
      <c r="AI2" s="17">
        <v>44256</v>
      </c>
      <c r="AJ2" s="17">
        <v>44287</v>
      </c>
      <c r="AK2" s="17">
        <v>44317</v>
      </c>
      <c r="AL2" s="17">
        <v>44348</v>
      </c>
      <c r="AM2" s="17">
        <v>44378</v>
      </c>
      <c r="AN2" s="17">
        <v>44409</v>
      </c>
      <c r="AO2" s="17">
        <v>44440</v>
      </c>
      <c r="AP2" s="17">
        <v>44470</v>
      </c>
      <c r="AQ2" s="17">
        <v>44501</v>
      </c>
      <c r="AR2" s="17">
        <v>44531</v>
      </c>
      <c r="AS2" s="17">
        <v>44562</v>
      </c>
      <c r="AT2" s="17">
        <v>44593</v>
      </c>
      <c r="AU2" s="17">
        <v>44621</v>
      </c>
      <c r="AV2" s="17">
        <v>44652</v>
      </c>
      <c r="AW2" s="17">
        <v>44682</v>
      </c>
      <c r="AX2" s="17">
        <v>44713</v>
      </c>
      <c r="AY2" s="17">
        <v>44743</v>
      </c>
      <c r="AZ2" s="17">
        <v>44774</v>
      </c>
      <c r="BA2" s="17">
        <v>44805</v>
      </c>
      <c r="BB2" s="17">
        <v>44835</v>
      </c>
      <c r="BC2" s="17">
        <v>44866</v>
      </c>
      <c r="BD2" s="17">
        <v>44896</v>
      </c>
      <c r="BE2" s="17">
        <v>44927</v>
      </c>
      <c r="BF2" s="17">
        <v>44958</v>
      </c>
      <c r="BG2" s="17">
        <v>44986</v>
      </c>
      <c r="BH2" s="17">
        <v>45017</v>
      </c>
      <c r="BI2" s="17">
        <v>45047</v>
      </c>
      <c r="BJ2" s="17">
        <v>45078</v>
      </c>
      <c r="BK2" s="17">
        <v>45108</v>
      </c>
      <c r="BL2" s="17">
        <v>45139</v>
      </c>
      <c r="BM2" s="17">
        <v>45170</v>
      </c>
      <c r="BN2" s="17">
        <v>45200</v>
      </c>
      <c r="BO2" s="11" t="s">
        <v>10</v>
      </c>
      <c r="BP2" s="11" t="s">
        <v>11</v>
      </c>
      <c r="BQ2" s="11" t="s">
        <v>12</v>
      </c>
      <c r="BR2" s="10" t="s">
        <v>13</v>
      </c>
      <c r="BS2" s="18" t="s">
        <v>14</v>
      </c>
      <c r="BT2" s="19" t="s">
        <v>15</v>
      </c>
      <c r="BU2" s="20" t="s">
        <v>16</v>
      </c>
      <c r="BV2" s="9" t="s">
        <v>17</v>
      </c>
      <c r="BW2" s="21" t="s">
        <v>18</v>
      </c>
      <c r="BX2" s="21" t="s">
        <v>19</v>
      </c>
    </row>
    <row r="3" spans="1:76" ht="20.100000000000001" customHeight="1" x14ac:dyDescent="0.3">
      <c r="A3" s="22"/>
      <c r="B3" s="23"/>
      <c r="C3" s="24"/>
      <c r="D3" s="25"/>
      <c r="E3" s="26">
        <f t="shared" ref="E3:E30" si="0">+D3+C3</f>
        <v>0</v>
      </c>
      <c r="F3" s="27">
        <f>+ROUND(E3*1,2)</f>
        <v>0</v>
      </c>
      <c r="G3" s="28"/>
      <c r="H3" s="29"/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  <c r="AI3" s="30">
        <v>0</v>
      </c>
      <c r="AJ3" s="30">
        <v>0</v>
      </c>
      <c r="AK3" s="30">
        <v>0</v>
      </c>
      <c r="AL3" s="30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0</v>
      </c>
      <c r="AU3" s="30">
        <v>0</v>
      </c>
      <c r="AV3" s="30">
        <v>0</v>
      </c>
      <c r="AW3" s="30">
        <v>0</v>
      </c>
      <c r="AX3" s="30">
        <v>0</v>
      </c>
      <c r="AY3" s="30">
        <v>0</v>
      </c>
      <c r="AZ3" s="30">
        <v>0</v>
      </c>
      <c r="BA3" s="30">
        <v>0</v>
      </c>
      <c r="BB3" s="30">
        <v>0</v>
      </c>
      <c r="BC3" s="30">
        <v>0</v>
      </c>
      <c r="BD3" s="30">
        <v>0</v>
      </c>
      <c r="BE3" s="30">
        <v>0</v>
      </c>
      <c r="BF3" s="30">
        <v>0</v>
      </c>
      <c r="BG3" s="30">
        <v>0</v>
      </c>
      <c r="BH3" s="30">
        <v>0</v>
      </c>
      <c r="BI3" s="30">
        <v>0</v>
      </c>
      <c r="BJ3" s="30">
        <v>0</v>
      </c>
      <c r="BK3" s="30">
        <v>0</v>
      </c>
      <c r="BL3" s="30">
        <v>0</v>
      </c>
      <c r="BM3" s="30">
        <v>0</v>
      </c>
      <c r="BN3" s="30">
        <v>0</v>
      </c>
      <c r="BO3" s="31">
        <f>SUM(I3:BN3)</f>
        <v>0</v>
      </c>
      <c r="BP3" s="32">
        <f t="shared" ref="BP3:BP30" si="1">+E3-BO3</f>
        <v>0</v>
      </c>
      <c r="BQ3" s="33">
        <f>BO3*1.2</f>
        <v>0</v>
      </c>
      <c r="BR3" s="34">
        <f>+BP3*1</f>
        <v>0</v>
      </c>
      <c r="BS3" s="35"/>
      <c r="BT3" s="36"/>
      <c r="BU3" s="37"/>
      <c r="BV3" s="38"/>
    </row>
    <row r="4" spans="1:76" ht="20.100000000000001" customHeight="1" x14ac:dyDescent="0.3">
      <c r="A4" s="22"/>
      <c r="B4" s="23" t="s">
        <v>20</v>
      </c>
      <c r="C4" s="24"/>
      <c r="D4" s="39"/>
      <c r="E4" s="26">
        <f t="shared" si="0"/>
        <v>0</v>
      </c>
      <c r="F4" s="27">
        <f t="shared" ref="F4:F30" si="2">+ROUND(E4*1,2)</f>
        <v>0</v>
      </c>
      <c r="G4" s="28"/>
      <c r="H4" s="29"/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31">
        <f>SUM(I4:BN4)</f>
        <v>0</v>
      </c>
      <c r="BP4" s="32">
        <f t="shared" si="1"/>
        <v>0</v>
      </c>
      <c r="BQ4" s="41">
        <f t="shared" ref="BQ4:BQ30" si="3">BO4*1.2</f>
        <v>0</v>
      </c>
      <c r="BR4" s="34">
        <f t="shared" ref="BR4:BR30" si="4">+BP4*1</f>
        <v>0</v>
      </c>
      <c r="BS4" s="35"/>
      <c r="BT4" s="36"/>
      <c r="BU4" s="37"/>
      <c r="BV4" s="38"/>
    </row>
    <row r="5" spans="1:76" ht="20.100000000000001" customHeight="1" x14ac:dyDescent="0.3">
      <c r="A5" s="22"/>
      <c r="B5" s="23" t="s">
        <v>21</v>
      </c>
      <c r="C5" s="42"/>
      <c r="D5" s="25"/>
      <c r="E5" s="26">
        <f t="shared" si="0"/>
        <v>0</v>
      </c>
      <c r="F5" s="27">
        <f t="shared" si="2"/>
        <v>0</v>
      </c>
      <c r="G5" s="28"/>
      <c r="H5" s="29"/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1">
        <f t="shared" ref="BO5:BO32" si="5">SUM(I5:BN5)</f>
        <v>0</v>
      </c>
      <c r="BP5" s="32">
        <f t="shared" si="1"/>
        <v>0</v>
      </c>
      <c r="BQ5" s="41">
        <f t="shared" si="3"/>
        <v>0</v>
      </c>
      <c r="BR5" s="34">
        <f t="shared" si="4"/>
        <v>0</v>
      </c>
      <c r="BS5" s="35"/>
      <c r="BT5" s="36"/>
      <c r="BU5" s="37"/>
      <c r="BV5" s="38"/>
    </row>
    <row r="6" spans="1:76" ht="20.100000000000001" customHeight="1" x14ac:dyDescent="0.3">
      <c r="A6" s="22"/>
      <c r="B6" s="23" t="s">
        <v>22</v>
      </c>
      <c r="C6" s="42"/>
      <c r="D6" s="25"/>
      <c r="E6" s="26">
        <f t="shared" si="0"/>
        <v>0</v>
      </c>
      <c r="F6" s="27">
        <f t="shared" si="2"/>
        <v>0</v>
      </c>
      <c r="G6" s="28"/>
      <c r="H6" s="29"/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31">
        <f t="shared" si="5"/>
        <v>0</v>
      </c>
      <c r="BP6" s="32">
        <f t="shared" si="1"/>
        <v>0</v>
      </c>
      <c r="BQ6" s="41">
        <f t="shared" si="3"/>
        <v>0</v>
      </c>
      <c r="BR6" s="34">
        <f t="shared" si="4"/>
        <v>0</v>
      </c>
      <c r="BS6" s="35"/>
      <c r="BT6" s="36"/>
      <c r="BU6" s="37"/>
      <c r="BV6" s="38"/>
    </row>
    <row r="7" spans="1:76" ht="20.100000000000001" customHeight="1" x14ac:dyDescent="0.3">
      <c r="A7" s="22"/>
      <c r="B7" s="23" t="s">
        <v>23</v>
      </c>
      <c r="C7" s="43"/>
      <c r="D7" s="25"/>
      <c r="E7" s="26">
        <f t="shared" si="0"/>
        <v>0</v>
      </c>
      <c r="F7" s="27">
        <f t="shared" si="2"/>
        <v>0</v>
      </c>
      <c r="G7" s="28"/>
      <c r="H7" s="29"/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31">
        <f t="shared" si="5"/>
        <v>0</v>
      </c>
      <c r="BP7" s="32">
        <f t="shared" si="1"/>
        <v>0</v>
      </c>
      <c r="BQ7" s="41">
        <f t="shared" si="3"/>
        <v>0</v>
      </c>
      <c r="BR7" s="34">
        <f t="shared" si="4"/>
        <v>0</v>
      </c>
      <c r="BS7" s="35"/>
      <c r="BT7" s="36"/>
      <c r="BU7" s="37"/>
      <c r="BV7" s="38"/>
    </row>
    <row r="8" spans="1:76" ht="20.100000000000001" customHeight="1" x14ac:dyDescent="0.3">
      <c r="A8" s="22"/>
      <c r="B8" s="23" t="s">
        <v>24</v>
      </c>
      <c r="C8" s="42"/>
      <c r="D8" s="25"/>
      <c r="E8" s="26">
        <f t="shared" si="0"/>
        <v>0</v>
      </c>
      <c r="F8" s="27">
        <f t="shared" si="2"/>
        <v>0</v>
      </c>
      <c r="G8" s="28"/>
      <c r="H8" s="29"/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31">
        <f t="shared" si="5"/>
        <v>0</v>
      </c>
      <c r="BP8" s="32">
        <f t="shared" si="1"/>
        <v>0</v>
      </c>
      <c r="BQ8" s="41">
        <f t="shared" si="3"/>
        <v>0</v>
      </c>
      <c r="BR8" s="34">
        <f t="shared" si="4"/>
        <v>0</v>
      </c>
      <c r="BS8" s="35"/>
      <c r="BT8" s="36"/>
      <c r="BU8" s="37"/>
      <c r="BV8" s="38"/>
    </row>
    <row r="9" spans="1:76" ht="20.100000000000001" customHeight="1" x14ac:dyDescent="0.3">
      <c r="A9" s="22"/>
      <c r="B9" s="23" t="s">
        <v>25</v>
      </c>
      <c r="C9" s="24"/>
      <c r="D9" s="39"/>
      <c r="E9" s="26">
        <f t="shared" si="0"/>
        <v>0</v>
      </c>
      <c r="F9" s="27">
        <f t="shared" si="2"/>
        <v>0</v>
      </c>
      <c r="G9" s="28"/>
      <c r="H9" s="29"/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31">
        <f t="shared" si="5"/>
        <v>0</v>
      </c>
      <c r="BP9" s="32">
        <f t="shared" si="1"/>
        <v>0</v>
      </c>
      <c r="BQ9" s="41">
        <f t="shared" si="3"/>
        <v>0</v>
      </c>
      <c r="BR9" s="34">
        <f t="shared" si="4"/>
        <v>0</v>
      </c>
      <c r="BS9" s="35"/>
      <c r="BT9" s="36"/>
      <c r="BU9" s="37"/>
      <c r="BV9" s="38"/>
    </row>
    <row r="10" spans="1:76" ht="20.100000000000001" customHeight="1" x14ac:dyDescent="0.3">
      <c r="A10" s="22"/>
      <c r="B10" s="23" t="s">
        <v>26</v>
      </c>
      <c r="C10" s="42"/>
      <c r="D10" s="25"/>
      <c r="E10" s="26">
        <f t="shared" si="0"/>
        <v>0</v>
      </c>
      <c r="F10" s="27">
        <f t="shared" si="2"/>
        <v>0</v>
      </c>
      <c r="G10" s="28"/>
      <c r="H10" s="29"/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31">
        <f t="shared" si="5"/>
        <v>0</v>
      </c>
      <c r="BP10" s="32">
        <f t="shared" si="1"/>
        <v>0</v>
      </c>
      <c r="BQ10" s="41">
        <f t="shared" si="3"/>
        <v>0</v>
      </c>
      <c r="BR10" s="34">
        <f t="shared" si="4"/>
        <v>0</v>
      </c>
      <c r="BS10" s="35"/>
      <c r="BT10" s="36"/>
      <c r="BU10" s="37"/>
      <c r="BV10" s="38"/>
    </row>
    <row r="11" spans="1:76" ht="20.100000000000001" customHeight="1" x14ac:dyDescent="0.3">
      <c r="A11" s="22"/>
      <c r="B11" s="23" t="s">
        <v>27</v>
      </c>
      <c r="C11" s="42"/>
      <c r="D11" s="25"/>
      <c r="E11" s="26">
        <f t="shared" si="0"/>
        <v>0</v>
      </c>
      <c r="F11" s="27">
        <f t="shared" si="2"/>
        <v>0</v>
      </c>
      <c r="G11" s="28"/>
      <c r="H11" s="29"/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31">
        <f t="shared" si="5"/>
        <v>0</v>
      </c>
      <c r="BP11" s="32">
        <f t="shared" si="1"/>
        <v>0</v>
      </c>
      <c r="BQ11" s="41">
        <f t="shared" si="3"/>
        <v>0</v>
      </c>
      <c r="BR11" s="34">
        <f t="shared" si="4"/>
        <v>0</v>
      </c>
      <c r="BS11" s="35"/>
      <c r="BT11" s="36"/>
      <c r="BU11" s="37"/>
      <c r="BV11" s="38"/>
    </row>
    <row r="12" spans="1:76" ht="20.100000000000001" customHeight="1" x14ac:dyDescent="0.3">
      <c r="A12" s="22"/>
      <c r="B12" s="23" t="s">
        <v>28</v>
      </c>
      <c r="C12" s="24"/>
      <c r="D12" s="25"/>
      <c r="E12" s="26">
        <f t="shared" si="0"/>
        <v>0</v>
      </c>
      <c r="F12" s="27">
        <f t="shared" si="2"/>
        <v>0</v>
      </c>
      <c r="G12" s="28"/>
      <c r="H12" s="29"/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31">
        <f t="shared" si="5"/>
        <v>0</v>
      </c>
      <c r="BP12" s="32">
        <f t="shared" si="1"/>
        <v>0</v>
      </c>
      <c r="BQ12" s="41">
        <f t="shared" si="3"/>
        <v>0</v>
      </c>
      <c r="BR12" s="34">
        <f t="shared" si="4"/>
        <v>0</v>
      </c>
      <c r="BS12" s="35"/>
      <c r="BT12" s="36"/>
      <c r="BU12" s="37"/>
      <c r="BV12" s="38"/>
    </row>
    <row r="13" spans="1:76" ht="20.100000000000001" customHeight="1" x14ac:dyDescent="0.3">
      <c r="A13" s="22"/>
      <c r="B13" s="23" t="s">
        <v>29</v>
      </c>
      <c r="C13" s="24"/>
      <c r="D13" s="25"/>
      <c r="E13" s="26">
        <f t="shared" si="0"/>
        <v>0</v>
      </c>
      <c r="F13" s="27">
        <f t="shared" si="2"/>
        <v>0</v>
      </c>
      <c r="G13" s="28"/>
      <c r="H13" s="29"/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31">
        <f t="shared" si="5"/>
        <v>0</v>
      </c>
      <c r="BP13" s="32">
        <f t="shared" si="1"/>
        <v>0</v>
      </c>
      <c r="BQ13" s="41">
        <f t="shared" si="3"/>
        <v>0</v>
      </c>
      <c r="BR13" s="34">
        <f t="shared" si="4"/>
        <v>0</v>
      </c>
      <c r="BS13" s="35"/>
      <c r="BT13" s="36"/>
      <c r="BU13" s="37"/>
      <c r="BV13" s="38"/>
    </row>
    <row r="14" spans="1:76" ht="20.100000000000001" customHeight="1" x14ac:dyDescent="0.3">
      <c r="A14" s="22"/>
      <c r="B14" s="23" t="s">
        <v>30</v>
      </c>
      <c r="C14" s="24"/>
      <c r="D14" s="25"/>
      <c r="E14" s="26">
        <f t="shared" si="0"/>
        <v>0</v>
      </c>
      <c r="F14" s="27">
        <f t="shared" si="2"/>
        <v>0</v>
      </c>
      <c r="G14" s="28"/>
      <c r="H14" s="29"/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31">
        <f t="shared" si="5"/>
        <v>0</v>
      </c>
      <c r="BP14" s="32">
        <f t="shared" si="1"/>
        <v>0</v>
      </c>
      <c r="BQ14" s="41">
        <f t="shared" si="3"/>
        <v>0</v>
      </c>
      <c r="BR14" s="34">
        <f t="shared" si="4"/>
        <v>0</v>
      </c>
      <c r="BS14" s="35"/>
      <c r="BT14" s="36"/>
      <c r="BU14" s="37"/>
      <c r="BV14" s="38"/>
    </row>
    <row r="15" spans="1:76" ht="20.100000000000001" customHeight="1" x14ac:dyDescent="0.3">
      <c r="A15" s="22"/>
      <c r="B15" s="23" t="s">
        <v>31</v>
      </c>
      <c r="C15" s="24"/>
      <c r="D15" s="25"/>
      <c r="E15" s="26">
        <f t="shared" si="0"/>
        <v>0</v>
      </c>
      <c r="F15" s="27">
        <f t="shared" si="2"/>
        <v>0</v>
      </c>
      <c r="G15" s="28"/>
      <c r="H15" s="29"/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31">
        <f t="shared" si="5"/>
        <v>0</v>
      </c>
      <c r="BP15" s="32">
        <f t="shared" si="1"/>
        <v>0</v>
      </c>
      <c r="BQ15" s="41">
        <f t="shared" si="3"/>
        <v>0</v>
      </c>
      <c r="BR15" s="34">
        <f t="shared" si="4"/>
        <v>0</v>
      </c>
      <c r="BS15" s="35"/>
      <c r="BT15" s="36"/>
      <c r="BU15" s="37"/>
      <c r="BV15" s="38"/>
    </row>
    <row r="16" spans="1:76" ht="20.100000000000001" customHeight="1" x14ac:dyDescent="0.3">
      <c r="A16" s="22"/>
      <c r="B16" s="23" t="s">
        <v>32</v>
      </c>
      <c r="C16" s="24"/>
      <c r="D16" s="39"/>
      <c r="E16" s="26">
        <f t="shared" si="0"/>
        <v>0</v>
      </c>
      <c r="F16" s="27">
        <f t="shared" si="2"/>
        <v>0</v>
      </c>
      <c r="G16" s="28"/>
      <c r="H16" s="29"/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31">
        <f>SUM(I16:BN16)</f>
        <v>0</v>
      </c>
      <c r="BP16" s="32">
        <f t="shared" si="1"/>
        <v>0</v>
      </c>
      <c r="BQ16" s="41">
        <f t="shared" si="3"/>
        <v>0</v>
      </c>
      <c r="BR16" s="34">
        <f t="shared" si="4"/>
        <v>0</v>
      </c>
      <c r="BS16" s="35"/>
      <c r="BT16" s="36"/>
      <c r="BU16" s="37"/>
      <c r="BV16" s="38"/>
    </row>
    <row r="17" spans="1:74" ht="20.100000000000001" customHeight="1" x14ac:dyDescent="0.3">
      <c r="A17" s="22"/>
      <c r="B17" s="23" t="s">
        <v>33</v>
      </c>
      <c r="C17" s="42"/>
      <c r="D17" s="25"/>
      <c r="E17" s="26">
        <f t="shared" si="0"/>
        <v>0</v>
      </c>
      <c r="F17" s="27">
        <f t="shared" si="2"/>
        <v>0</v>
      </c>
      <c r="G17" s="28"/>
      <c r="H17" s="29"/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31">
        <f t="shared" si="5"/>
        <v>0</v>
      </c>
      <c r="BP17" s="32">
        <f t="shared" si="1"/>
        <v>0</v>
      </c>
      <c r="BQ17" s="41">
        <f t="shared" si="3"/>
        <v>0</v>
      </c>
      <c r="BR17" s="34">
        <f t="shared" si="4"/>
        <v>0</v>
      </c>
      <c r="BS17" s="35"/>
      <c r="BT17" s="36"/>
      <c r="BU17" s="37"/>
      <c r="BV17" s="38"/>
    </row>
    <row r="18" spans="1:74" ht="20.100000000000001" customHeight="1" x14ac:dyDescent="0.3">
      <c r="A18" s="22"/>
      <c r="B18" s="23" t="s">
        <v>34</v>
      </c>
      <c r="C18" s="42"/>
      <c r="D18" s="44"/>
      <c r="E18" s="26">
        <f t="shared" si="0"/>
        <v>0</v>
      </c>
      <c r="F18" s="27">
        <f t="shared" si="2"/>
        <v>0</v>
      </c>
      <c r="G18" s="28"/>
      <c r="H18" s="29"/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31">
        <f t="shared" si="5"/>
        <v>0</v>
      </c>
      <c r="BP18" s="32">
        <f t="shared" si="1"/>
        <v>0</v>
      </c>
      <c r="BQ18" s="41">
        <f t="shared" si="3"/>
        <v>0</v>
      </c>
      <c r="BR18" s="34">
        <f t="shared" si="4"/>
        <v>0</v>
      </c>
      <c r="BS18" s="35"/>
      <c r="BT18" s="36"/>
      <c r="BU18" s="37"/>
      <c r="BV18" s="38"/>
    </row>
    <row r="19" spans="1:74" ht="20.100000000000001" customHeight="1" x14ac:dyDescent="0.3">
      <c r="A19" s="22"/>
      <c r="B19" s="23" t="s">
        <v>35</v>
      </c>
      <c r="C19" s="24"/>
      <c r="D19" s="25"/>
      <c r="E19" s="26">
        <f t="shared" si="0"/>
        <v>0</v>
      </c>
      <c r="F19" s="27">
        <f t="shared" si="2"/>
        <v>0</v>
      </c>
      <c r="G19" s="28"/>
      <c r="H19" s="29"/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31">
        <f t="shared" si="5"/>
        <v>0</v>
      </c>
      <c r="BP19" s="32">
        <f t="shared" si="1"/>
        <v>0</v>
      </c>
      <c r="BQ19" s="41">
        <f t="shared" si="3"/>
        <v>0</v>
      </c>
      <c r="BR19" s="34">
        <f t="shared" si="4"/>
        <v>0</v>
      </c>
      <c r="BS19" s="35"/>
      <c r="BT19" s="36"/>
      <c r="BU19" s="37"/>
      <c r="BV19" s="38"/>
    </row>
    <row r="20" spans="1:74" ht="22.5" customHeight="1" x14ac:dyDescent="0.3">
      <c r="A20" s="22"/>
      <c r="B20" s="23" t="s">
        <v>36</v>
      </c>
      <c r="C20" s="24"/>
      <c r="D20" s="39"/>
      <c r="E20" s="26">
        <f t="shared" si="0"/>
        <v>0</v>
      </c>
      <c r="F20" s="27">
        <f t="shared" si="2"/>
        <v>0</v>
      </c>
      <c r="G20" s="28"/>
      <c r="H20" s="29"/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31">
        <f t="shared" si="5"/>
        <v>0</v>
      </c>
      <c r="BP20" s="32">
        <f t="shared" si="1"/>
        <v>0</v>
      </c>
      <c r="BQ20" s="41">
        <f t="shared" si="3"/>
        <v>0</v>
      </c>
      <c r="BR20" s="34">
        <f t="shared" si="4"/>
        <v>0</v>
      </c>
      <c r="BS20" s="35"/>
      <c r="BT20" s="36"/>
      <c r="BU20" s="37"/>
      <c r="BV20" s="38"/>
    </row>
    <row r="21" spans="1:74" ht="20.100000000000001" customHeight="1" x14ac:dyDescent="0.3">
      <c r="A21" s="45"/>
      <c r="B21" s="23" t="s">
        <v>37</v>
      </c>
      <c r="C21" s="46"/>
      <c r="D21" s="47"/>
      <c r="E21" s="26">
        <f t="shared" si="0"/>
        <v>0</v>
      </c>
      <c r="F21" s="27">
        <f t="shared" si="2"/>
        <v>0</v>
      </c>
      <c r="G21" s="28"/>
      <c r="H21" s="48"/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32">
        <f t="shared" si="5"/>
        <v>0</v>
      </c>
      <c r="BP21" s="32">
        <f t="shared" si="1"/>
        <v>0</v>
      </c>
      <c r="BQ21" s="41">
        <f t="shared" si="3"/>
        <v>0</v>
      </c>
      <c r="BR21" s="34">
        <f t="shared" si="4"/>
        <v>0</v>
      </c>
      <c r="BS21" s="35"/>
      <c r="BT21" s="36"/>
      <c r="BU21" s="37"/>
      <c r="BV21" s="49"/>
    </row>
    <row r="22" spans="1:74" ht="20.100000000000001" customHeight="1" x14ac:dyDescent="0.3">
      <c r="A22" s="22"/>
      <c r="B22" s="23" t="s">
        <v>38</v>
      </c>
      <c r="C22" s="24"/>
      <c r="D22" s="47"/>
      <c r="E22" s="26">
        <f t="shared" si="0"/>
        <v>0</v>
      </c>
      <c r="F22" s="27">
        <f t="shared" si="2"/>
        <v>0</v>
      </c>
      <c r="G22" s="28"/>
      <c r="H22" s="29"/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31">
        <f t="shared" si="5"/>
        <v>0</v>
      </c>
      <c r="BP22" s="32">
        <f t="shared" si="1"/>
        <v>0</v>
      </c>
      <c r="BQ22" s="41">
        <f t="shared" si="3"/>
        <v>0</v>
      </c>
      <c r="BR22" s="34">
        <f t="shared" si="4"/>
        <v>0</v>
      </c>
      <c r="BS22" s="35"/>
      <c r="BT22" s="36"/>
      <c r="BU22" s="37"/>
      <c r="BV22" s="38"/>
    </row>
    <row r="23" spans="1:74" ht="20.100000000000001" customHeight="1" x14ac:dyDescent="0.3">
      <c r="A23" s="22"/>
      <c r="B23" s="23" t="s">
        <v>39</v>
      </c>
      <c r="C23" s="24"/>
      <c r="D23" s="47"/>
      <c r="E23" s="26">
        <f t="shared" si="0"/>
        <v>0</v>
      </c>
      <c r="F23" s="27">
        <f t="shared" si="2"/>
        <v>0</v>
      </c>
      <c r="G23" s="28"/>
      <c r="H23" s="29"/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32">
        <f t="shared" si="5"/>
        <v>0</v>
      </c>
      <c r="BP23" s="32">
        <f t="shared" si="1"/>
        <v>0</v>
      </c>
      <c r="BQ23" s="41">
        <f t="shared" si="3"/>
        <v>0</v>
      </c>
      <c r="BR23" s="34">
        <f t="shared" si="4"/>
        <v>0</v>
      </c>
      <c r="BS23" s="35"/>
      <c r="BT23" s="36"/>
      <c r="BU23" s="37"/>
      <c r="BV23" s="38"/>
    </row>
    <row r="24" spans="1:74" s="53" customFormat="1" ht="20.100000000000001" customHeight="1" x14ac:dyDescent="0.3">
      <c r="A24" s="45"/>
      <c r="B24" s="23" t="s">
        <v>40</v>
      </c>
      <c r="C24" s="51"/>
      <c r="D24" s="52"/>
      <c r="E24" s="26">
        <f t="shared" si="0"/>
        <v>0</v>
      </c>
      <c r="F24" s="27">
        <f>+ROUND(E24*1.2,2)</f>
        <v>0</v>
      </c>
      <c r="G24" s="28"/>
      <c r="H24" s="29"/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32">
        <f t="shared" si="5"/>
        <v>0</v>
      </c>
      <c r="BP24" s="32">
        <f t="shared" si="1"/>
        <v>0</v>
      </c>
      <c r="BQ24" s="41">
        <f t="shared" si="3"/>
        <v>0</v>
      </c>
      <c r="BR24" s="34">
        <f t="shared" si="4"/>
        <v>0</v>
      </c>
      <c r="BS24" s="35"/>
      <c r="BT24" s="36"/>
      <c r="BU24" s="37"/>
      <c r="BV24" s="38"/>
    </row>
    <row r="25" spans="1:74" ht="20.100000000000001" customHeight="1" x14ac:dyDescent="0.3">
      <c r="A25" s="22"/>
      <c r="B25" s="23" t="s">
        <v>41</v>
      </c>
      <c r="C25" s="24"/>
      <c r="D25" s="47"/>
      <c r="E25" s="26">
        <f t="shared" si="0"/>
        <v>0</v>
      </c>
      <c r="F25" s="27">
        <f t="shared" si="2"/>
        <v>0</v>
      </c>
      <c r="G25" s="28"/>
      <c r="H25" s="29"/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31">
        <f t="shared" si="5"/>
        <v>0</v>
      </c>
      <c r="BP25" s="32">
        <f t="shared" si="1"/>
        <v>0</v>
      </c>
      <c r="BQ25" s="41">
        <f t="shared" si="3"/>
        <v>0</v>
      </c>
      <c r="BR25" s="34">
        <f t="shared" si="4"/>
        <v>0</v>
      </c>
      <c r="BS25" s="35"/>
      <c r="BT25" s="36"/>
      <c r="BU25" s="37"/>
      <c r="BV25" s="38"/>
    </row>
    <row r="26" spans="1:74" ht="20.100000000000001" customHeight="1" x14ac:dyDescent="0.3">
      <c r="A26" s="22"/>
      <c r="B26" s="23"/>
      <c r="C26" s="24"/>
      <c r="D26" s="47"/>
      <c r="E26" s="26">
        <f t="shared" si="0"/>
        <v>0</v>
      </c>
      <c r="F26" s="27">
        <f t="shared" si="2"/>
        <v>0</v>
      </c>
      <c r="G26" s="28"/>
      <c r="H26" s="29"/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31">
        <f t="shared" si="5"/>
        <v>0</v>
      </c>
      <c r="BP26" s="32">
        <f t="shared" si="1"/>
        <v>0</v>
      </c>
      <c r="BQ26" s="41">
        <f t="shared" si="3"/>
        <v>0</v>
      </c>
      <c r="BR26" s="34">
        <f t="shared" si="4"/>
        <v>0</v>
      </c>
      <c r="BS26" s="35"/>
      <c r="BT26" s="36"/>
      <c r="BU26" s="37"/>
      <c r="BV26" s="38"/>
    </row>
    <row r="27" spans="1:74" ht="20.100000000000001" customHeight="1" x14ac:dyDescent="0.3">
      <c r="A27" s="45"/>
      <c r="B27" s="23"/>
      <c r="C27" s="46"/>
      <c r="D27" s="47"/>
      <c r="E27" s="26">
        <f t="shared" si="0"/>
        <v>0</v>
      </c>
      <c r="F27" s="27">
        <f t="shared" si="2"/>
        <v>0</v>
      </c>
      <c r="G27" s="28"/>
      <c r="H27" s="29"/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32">
        <f>SUM(I27:BN27)</f>
        <v>0</v>
      </c>
      <c r="BP27" s="32">
        <f t="shared" si="1"/>
        <v>0</v>
      </c>
      <c r="BQ27" s="41">
        <f t="shared" si="3"/>
        <v>0</v>
      </c>
      <c r="BR27" s="34">
        <f t="shared" si="4"/>
        <v>0</v>
      </c>
      <c r="BS27" s="35"/>
      <c r="BT27" s="36"/>
      <c r="BU27" s="37"/>
      <c r="BV27" s="38"/>
    </row>
    <row r="28" spans="1:74" ht="20.100000000000001" customHeight="1" x14ac:dyDescent="0.3">
      <c r="A28" s="45"/>
      <c r="B28" s="23"/>
      <c r="C28" s="42"/>
      <c r="D28" s="47"/>
      <c r="E28" s="26">
        <f t="shared" si="0"/>
        <v>0</v>
      </c>
      <c r="F28" s="27">
        <f t="shared" si="2"/>
        <v>0</v>
      </c>
      <c r="G28" s="28"/>
      <c r="H28" s="29"/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31">
        <f>SUM(I28:BN28)</f>
        <v>0</v>
      </c>
      <c r="BP28" s="32">
        <f t="shared" si="1"/>
        <v>0</v>
      </c>
      <c r="BQ28" s="41">
        <f t="shared" si="3"/>
        <v>0</v>
      </c>
      <c r="BR28" s="34">
        <f t="shared" si="4"/>
        <v>0</v>
      </c>
      <c r="BS28" s="35"/>
      <c r="BT28" s="36"/>
      <c r="BU28" s="37"/>
      <c r="BV28" s="38"/>
    </row>
    <row r="29" spans="1:74" ht="20.100000000000001" customHeight="1" x14ac:dyDescent="0.3">
      <c r="A29" s="45"/>
      <c r="B29" s="23"/>
      <c r="C29" s="42"/>
      <c r="D29" s="47"/>
      <c r="E29" s="26">
        <f t="shared" si="0"/>
        <v>0</v>
      </c>
      <c r="F29" s="27">
        <f t="shared" si="2"/>
        <v>0</v>
      </c>
      <c r="G29" s="28"/>
      <c r="H29" s="29"/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31">
        <f>SUM(I29:BN29)</f>
        <v>0</v>
      </c>
      <c r="BP29" s="32">
        <f t="shared" si="1"/>
        <v>0</v>
      </c>
      <c r="BQ29" s="41">
        <f t="shared" si="3"/>
        <v>0</v>
      </c>
      <c r="BR29" s="34">
        <f t="shared" si="4"/>
        <v>0</v>
      </c>
      <c r="BS29" s="35"/>
      <c r="BT29" s="36"/>
      <c r="BU29" s="37"/>
      <c r="BV29" s="38"/>
    </row>
    <row r="30" spans="1:74" ht="20.100000000000001" customHeight="1" x14ac:dyDescent="0.3">
      <c r="A30" s="22"/>
      <c r="B30" s="23"/>
      <c r="C30" s="24"/>
      <c r="D30" s="47"/>
      <c r="E30" s="26">
        <f t="shared" si="0"/>
        <v>0</v>
      </c>
      <c r="F30" s="27">
        <f t="shared" si="2"/>
        <v>0</v>
      </c>
      <c r="G30" s="28"/>
      <c r="H30" s="29"/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31">
        <f>SUM(I30:BN30)</f>
        <v>0</v>
      </c>
      <c r="BP30" s="32">
        <f t="shared" si="1"/>
        <v>0</v>
      </c>
      <c r="BQ30" s="41">
        <f t="shared" si="3"/>
        <v>0</v>
      </c>
      <c r="BR30" s="34">
        <f t="shared" si="4"/>
        <v>0</v>
      </c>
      <c r="BS30" s="55"/>
      <c r="BT30" s="56"/>
      <c r="BU30" s="55"/>
      <c r="BV30" s="57"/>
    </row>
    <row r="31" spans="1:74" s="66" customFormat="1" ht="20.100000000000001" customHeight="1" x14ac:dyDescent="0.25">
      <c r="A31" s="58" t="s">
        <v>42</v>
      </c>
      <c r="B31" s="59"/>
      <c r="C31" s="60">
        <v>6750000</v>
      </c>
      <c r="D31" s="60">
        <f t="shared" ref="D31:BV31" si="6">SUM(D3:D30)</f>
        <v>0</v>
      </c>
      <c r="E31" s="60">
        <f>SUM(E3:E30)</f>
        <v>0</v>
      </c>
      <c r="F31" s="60">
        <f t="shared" si="6"/>
        <v>0</v>
      </c>
      <c r="G31" s="61"/>
      <c r="H31" s="62">
        <f t="shared" si="6"/>
        <v>0</v>
      </c>
      <c r="I31" s="63">
        <f t="shared" si="6"/>
        <v>0</v>
      </c>
      <c r="J31" s="63"/>
      <c r="K31" s="63"/>
      <c r="L31" s="63"/>
      <c r="M31" s="63"/>
      <c r="N31" s="63"/>
      <c r="O31" s="63"/>
      <c r="P31" s="63">
        <f t="shared" si="6"/>
        <v>0</v>
      </c>
      <c r="Q31" s="63">
        <f t="shared" si="6"/>
        <v>0</v>
      </c>
      <c r="R31" s="63">
        <f t="shared" si="6"/>
        <v>0</v>
      </c>
      <c r="S31" s="63">
        <f t="shared" si="6"/>
        <v>0</v>
      </c>
      <c r="T31" s="63">
        <f t="shared" si="6"/>
        <v>0</v>
      </c>
      <c r="U31" s="63">
        <f>SUM(U3:U30)</f>
        <v>0</v>
      </c>
      <c r="V31" s="63">
        <f t="shared" si="6"/>
        <v>0</v>
      </c>
      <c r="W31" s="63">
        <f t="shared" si="6"/>
        <v>0</v>
      </c>
      <c r="X31" s="63">
        <f t="shared" si="6"/>
        <v>0</v>
      </c>
      <c r="Y31" s="63">
        <f t="shared" si="6"/>
        <v>0</v>
      </c>
      <c r="Z31" s="63">
        <f t="shared" si="6"/>
        <v>0</v>
      </c>
      <c r="AA31" s="63">
        <f t="shared" si="6"/>
        <v>0</v>
      </c>
      <c r="AB31" s="63">
        <f t="shared" si="6"/>
        <v>0</v>
      </c>
      <c r="AC31" s="63">
        <f t="shared" si="6"/>
        <v>0</v>
      </c>
      <c r="AD31" s="63">
        <f t="shared" si="6"/>
        <v>0</v>
      </c>
      <c r="AE31" s="63">
        <f t="shared" si="6"/>
        <v>0</v>
      </c>
      <c r="AF31" s="63">
        <f t="shared" si="6"/>
        <v>0</v>
      </c>
      <c r="AG31" s="63">
        <f t="shared" si="6"/>
        <v>0</v>
      </c>
      <c r="AH31" s="63">
        <f t="shared" si="6"/>
        <v>0</v>
      </c>
      <c r="AI31" s="63">
        <f t="shared" si="6"/>
        <v>0</v>
      </c>
      <c r="AJ31" s="63">
        <f t="shared" si="6"/>
        <v>0</v>
      </c>
      <c r="AK31" s="63">
        <f t="shared" si="6"/>
        <v>0</v>
      </c>
      <c r="AL31" s="63">
        <f t="shared" si="6"/>
        <v>0</v>
      </c>
      <c r="AM31" s="63">
        <f t="shared" si="6"/>
        <v>0</v>
      </c>
      <c r="AN31" s="63">
        <f t="shared" si="6"/>
        <v>0</v>
      </c>
      <c r="AO31" s="63">
        <f t="shared" si="6"/>
        <v>0</v>
      </c>
      <c r="AP31" s="63">
        <f t="shared" si="6"/>
        <v>0</v>
      </c>
      <c r="AQ31" s="63">
        <f t="shared" si="6"/>
        <v>0</v>
      </c>
      <c r="AR31" s="63">
        <f t="shared" si="6"/>
        <v>0</v>
      </c>
      <c r="AS31" s="63">
        <f t="shared" si="6"/>
        <v>0</v>
      </c>
      <c r="AT31" s="63">
        <f t="shared" si="6"/>
        <v>0</v>
      </c>
      <c r="AU31" s="63">
        <f t="shared" si="6"/>
        <v>0</v>
      </c>
      <c r="AV31" s="63">
        <f t="shared" si="6"/>
        <v>0</v>
      </c>
      <c r="AW31" s="63">
        <f t="shared" si="6"/>
        <v>0</v>
      </c>
      <c r="AX31" s="63">
        <f t="shared" si="6"/>
        <v>0</v>
      </c>
      <c r="AY31" s="63">
        <f t="shared" si="6"/>
        <v>0</v>
      </c>
      <c r="AZ31" s="63">
        <f t="shared" si="6"/>
        <v>0</v>
      </c>
      <c r="BA31" s="63">
        <f t="shared" si="6"/>
        <v>0</v>
      </c>
      <c r="BB31" s="63">
        <f t="shared" si="6"/>
        <v>0</v>
      </c>
      <c r="BC31" s="63">
        <f t="shared" si="6"/>
        <v>0</v>
      </c>
      <c r="BD31" s="63">
        <f>SUM(BD3:BD30)</f>
        <v>0</v>
      </c>
      <c r="BE31" s="63">
        <f>SUM(BE3:BE30)</f>
        <v>0</v>
      </c>
      <c r="BF31" s="63">
        <f>SUM(BF3:BF30)</f>
        <v>0</v>
      </c>
      <c r="BG31" s="63">
        <f t="shared" ref="BG31:BM31" si="7">SUM(BG3:BG30)</f>
        <v>0</v>
      </c>
      <c r="BH31" s="63">
        <f t="shared" si="7"/>
        <v>0</v>
      </c>
      <c r="BI31" s="63">
        <f t="shared" si="7"/>
        <v>0</v>
      </c>
      <c r="BJ31" s="63">
        <f t="shared" si="7"/>
        <v>0</v>
      </c>
      <c r="BK31" s="63">
        <f t="shared" si="7"/>
        <v>0</v>
      </c>
      <c r="BL31" s="63">
        <f t="shared" si="7"/>
        <v>0</v>
      </c>
      <c r="BM31" s="63">
        <f t="shared" si="7"/>
        <v>0</v>
      </c>
      <c r="BN31" s="63">
        <f t="shared" si="6"/>
        <v>0</v>
      </c>
      <c r="BO31" s="64">
        <f t="shared" si="6"/>
        <v>0</v>
      </c>
      <c r="BP31" s="64">
        <f t="shared" si="6"/>
        <v>0</v>
      </c>
      <c r="BQ31" s="65">
        <f>BP31*1.2</f>
        <v>0</v>
      </c>
      <c r="BR31" s="64">
        <f t="shared" si="6"/>
        <v>0</v>
      </c>
      <c r="BS31" s="63">
        <f t="shared" si="6"/>
        <v>0</v>
      </c>
      <c r="BT31" s="63">
        <f t="shared" si="6"/>
        <v>0</v>
      </c>
      <c r="BU31" s="63">
        <f t="shared" si="6"/>
        <v>0</v>
      </c>
      <c r="BV31" s="63">
        <f t="shared" si="6"/>
        <v>0</v>
      </c>
    </row>
    <row r="32" spans="1:74" s="53" customFormat="1" ht="20.100000000000001" customHeight="1" x14ac:dyDescent="0.3">
      <c r="A32" s="22" t="s">
        <v>43</v>
      </c>
      <c r="B32" s="23"/>
      <c r="C32" s="67"/>
      <c r="D32" s="52"/>
      <c r="E32" s="68">
        <f>+D32+C32</f>
        <v>0</v>
      </c>
      <c r="F32" s="27">
        <f>+ROUND(E32*1.196,2)</f>
        <v>0</v>
      </c>
      <c r="G32" s="28"/>
      <c r="H32" s="29"/>
      <c r="I32" s="69">
        <f t="shared" ref="I32:BN32" si="8">I30-I30/$F$1</f>
        <v>0</v>
      </c>
      <c r="J32" s="69">
        <f t="shared" si="8"/>
        <v>0</v>
      </c>
      <c r="K32" s="69">
        <f t="shared" si="8"/>
        <v>0</v>
      </c>
      <c r="L32" s="69">
        <f t="shared" si="8"/>
        <v>0</v>
      </c>
      <c r="M32" s="69">
        <f t="shared" si="8"/>
        <v>0</v>
      </c>
      <c r="N32" s="69">
        <f t="shared" si="8"/>
        <v>0</v>
      </c>
      <c r="O32" s="69">
        <f t="shared" si="8"/>
        <v>0</v>
      </c>
      <c r="P32" s="69">
        <f t="shared" si="8"/>
        <v>0</v>
      </c>
      <c r="Q32" s="69">
        <f t="shared" si="8"/>
        <v>0</v>
      </c>
      <c r="R32" s="69">
        <f t="shared" si="8"/>
        <v>0</v>
      </c>
      <c r="S32" s="69">
        <f>S30-S30/$F$1</f>
        <v>0</v>
      </c>
      <c r="T32" s="69">
        <f t="shared" si="8"/>
        <v>0</v>
      </c>
      <c r="U32" s="69">
        <f t="shared" si="8"/>
        <v>0</v>
      </c>
      <c r="V32" s="69">
        <f t="shared" si="8"/>
        <v>0</v>
      </c>
      <c r="W32" s="69">
        <f t="shared" si="8"/>
        <v>0</v>
      </c>
      <c r="X32" s="69">
        <f t="shared" si="8"/>
        <v>0</v>
      </c>
      <c r="Y32" s="69">
        <f t="shared" si="8"/>
        <v>0</v>
      </c>
      <c r="Z32" s="69">
        <f t="shared" si="8"/>
        <v>0</v>
      </c>
      <c r="AA32" s="69">
        <f t="shared" si="8"/>
        <v>0</v>
      </c>
      <c r="AB32" s="69">
        <f t="shared" si="8"/>
        <v>0</v>
      </c>
      <c r="AC32" s="69">
        <f t="shared" si="8"/>
        <v>0</v>
      </c>
      <c r="AD32" s="69">
        <f t="shared" si="8"/>
        <v>0</v>
      </c>
      <c r="AE32" s="69">
        <f t="shared" si="8"/>
        <v>0</v>
      </c>
      <c r="AF32" s="69">
        <f t="shared" si="8"/>
        <v>0</v>
      </c>
      <c r="AG32" s="69">
        <f t="shared" si="8"/>
        <v>0</v>
      </c>
      <c r="AH32" s="69">
        <f t="shared" si="8"/>
        <v>0</v>
      </c>
      <c r="AI32" s="69">
        <f t="shared" si="8"/>
        <v>0</v>
      </c>
      <c r="AJ32" s="69">
        <f t="shared" si="8"/>
        <v>0</v>
      </c>
      <c r="AK32" s="69">
        <f t="shared" si="8"/>
        <v>0</v>
      </c>
      <c r="AL32" s="69">
        <f t="shared" si="8"/>
        <v>0</v>
      </c>
      <c r="AM32" s="69">
        <f t="shared" si="8"/>
        <v>0</v>
      </c>
      <c r="AN32" s="69">
        <f t="shared" si="8"/>
        <v>0</v>
      </c>
      <c r="AO32" s="69">
        <f t="shared" si="8"/>
        <v>0</v>
      </c>
      <c r="AP32" s="69">
        <f t="shared" si="8"/>
        <v>0</v>
      </c>
      <c r="AQ32" s="69">
        <f t="shared" si="8"/>
        <v>0</v>
      </c>
      <c r="AR32" s="69">
        <f t="shared" si="8"/>
        <v>0</v>
      </c>
      <c r="AS32" s="69">
        <f t="shared" si="8"/>
        <v>0</v>
      </c>
      <c r="AT32" s="69">
        <f t="shared" si="8"/>
        <v>0</v>
      </c>
      <c r="AU32" s="69">
        <f t="shared" si="8"/>
        <v>0</v>
      </c>
      <c r="AV32" s="69">
        <f t="shared" si="8"/>
        <v>0</v>
      </c>
      <c r="AW32" s="69">
        <f t="shared" si="8"/>
        <v>0</v>
      </c>
      <c r="AX32" s="69">
        <f t="shared" si="8"/>
        <v>0</v>
      </c>
      <c r="AY32" s="69">
        <f t="shared" si="8"/>
        <v>0</v>
      </c>
      <c r="AZ32" s="69">
        <f t="shared" si="8"/>
        <v>0</v>
      </c>
      <c r="BA32" s="69">
        <f t="shared" si="8"/>
        <v>0</v>
      </c>
      <c r="BB32" s="69">
        <f t="shared" si="8"/>
        <v>0</v>
      </c>
      <c r="BC32" s="69">
        <f t="shared" si="8"/>
        <v>0</v>
      </c>
      <c r="BD32" s="69">
        <f t="shared" si="8"/>
        <v>0</v>
      </c>
      <c r="BE32" s="69">
        <f t="shared" si="8"/>
        <v>0</v>
      </c>
      <c r="BF32" s="69">
        <f t="shared" si="8"/>
        <v>0</v>
      </c>
      <c r="BG32" s="69">
        <f t="shared" si="8"/>
        <v>0</v>
      </c>
      <c r="BH32" s="69">
        <f t="shared" si="8"/>
        <v>0</v>
      </c>
      <c r="BI32" s="69">
        <f t="shared" si="8"/>
        <v>0</v>
      </c>
      <c r="BJ32" s="69">
        <f t="shared" si="8"/>
        <v>0</v>
      </c>
      <c r="BK32" s="69">
        <f t="shared" si="8"/>
        <v>0</v>
      </c>
      <c r="BL32" s="69">
        <f t="shared" si="8"/>
        <v>0</v>
      </c>
      <c r="BM32" s="69">
        <f t="shared" si="8"/>
        <v>0</v>
      </c>
      <c r="BN32" s="69">
        <f t="shared" si="8"/>
        <v>0</v>
      </c>
      <c r="BO32" s="32">
        <f t="shared" si="5"/>
        <v>0</v>
      </c>
      <c r="BP32" s="32">
        <f>+E32-BO32</f>
        <v>0</v>
      </c>
      <c r="BQ32" s="41"/>
      <c r="BR32" s="34">
        <f>+BP32*1.196</f>
        <v>0</v>
      </c>
      <c r="BS32" s="35"/>
      <c r="BT32" s="36"/>
      <c r="BU32" s="37"/>
      <c r="BV32" s="38"/>
    </row>
    <row r="33" spans="1:74" s="53" customFormat="1" ht="7.5" customHeight="1" thickBot="1" x14ac:dyDescent="0.35">
      <c r="A33" s="70"/>
      <c r="B33" s="71"/>
      <c r="C33" s="72"/>
      <c r="D33" s="73"/>
      <c r="E33" s="72"/>
      <c r="F33" s="73"/>
      <c r="G33" s="74"/>
      <c r="H33" s="75"/>
      <c r="I33" s="76"/>
      <c r="J33" s="76"/>
      <c r="K33" s="76"/>
      <c r="L33" s="76"/>
      <c r="M33" s="76"/>
      <c r="N33" s="76"/>
      <c r="O33" s="76"/>
      <c r="P33" s="76"/>
      <c r="Q33" s="77"/>
      <c r="R33" s="76"/>
      <c r="S33" s="77"/>
      <c r="T33" s="77"/>
      <c r="U33" s="77"/>
      <c r="V33" s="77"/>
      <c r="W33" s="78"/>
      <c r="X33" s="77"/>
      <c r="Y33" s="79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80"/>
      <c r="BP33" s="80"/>
      <c r="BQ33" s="81"/>
      <c r="BR33" s="82"/>
      <c r="BS33" s="83"/>
      <c r="BT33" s="77"/>
      <c r="BU33" s="84"/>
      <c r="BV33" s="85"/>
    </row>
    <row r="34" spans="1:74" ht="20.100000000000001" customHeight="1" x14ac:dyDescent="0.3">
      <c r="A34" s="86"/>
      <c r="B34" s="87" t="s">
        <v>44</v>
      </c>
      <c r="C34" s="88">
        <v>152500</v>
      </c>
      <c r="D34" s="47"/>
      <c r="E34" s="26">
        <f t="shared" ref="E34:E44" si="9">+D34+C34</f>
        <v>152500</v>
      </c>
      <c r="F34" s="27">
        <f>+ROUND(E34*1.2,2)</f>
        <v>183000</v>
      </c>
      <c r="G34" s="28">
        <f>F34-E34</f>
        <v>30500</v>
      </c>
      <c r="H34" s="29"/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>
        <v>0</v>
      </c>
      <c r="R34" s="89">
        <v>0</v>
      </c>
      <c r="S34" s="89">
        <v>0</v>
      </c>
      <c r="T34" s="89">
        <v>0</v>
      </c>
      <c r="U34" s="89">
        <v>0</v>
      </c>
      <c r="V34" s="89">
        <v>0</v>
      </c>
      <c r="W34" s="89">
        <v>0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  <c r="AC34" s="89">
        <v>0</v>
      </c>
      <c r="AD34" s="89">
        <v>0</v>
      </c>
      <c r="AE34" s="89">
        <v>0</v>
      </c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31">
        <f>BQ34/$F$1</f>
        <v>0</v>
      </c>
      <c r="BP34" s="32">
        <f t="shared" ref="BP34:BP49" si="10">+E34-BO34</f>
        <v>152500</v>
      </c>
      <c r="BQ34" s="41">
        <f>SUM(I34:BN34)</f>
        <v>0</v>
      </c>
      <c r="BR34" s="34">
        <f>F34-BQ34</f>
        <v>183000</v>
      </c>
      <c r="BS34" s="35"/>
      <c r="BT34" s="36"/>
      <c r="BU34" s="37"/>
      <c r="BV34" s="38"/>
    </row>
    <row r="35" spans="1:74" ht="20.100000000000001" customHeight="1" x14ac:dyDescent="0.3">
      <c r="A35" s="86"/>
      <c r="B35" s="49" t="s">
        <v>45</v>
      </c>
      <c r="C35" s="90">
        <v>4970</v>
      </c>
      <c r="D35" s="47">
        <f>5670</f>
        <v>5670</v>
      </c>
      <c r="E35" s="26">
        <f t="shared" si="9"/>
        <v>10640</v>
      </c>
      <c r="F35" s="27">
        <f>+ROUND(E35*1.2,2)</f>
        <v>12768</v>
      </c>
      <c r="G35" s="28">
        <f t="shared" ref="G35:G51" si="11">F35-E35</f>
        <v>2128</v>
      </c>
      <c r="H35" s="29"/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>
        <v>0</v>
      </c>
      <c r="S35" s="89">
        <v>0</v>
      </c>
      <c r="T35" s="89">
        <v>0</v>
      </c>
      <c r="U35" s="89">
        <v>0</v>
      </c>
      <c r="V35" s="89">
        <v>0</v>
      </c>
      <c r="W35" s="89">
        <v>0</v>
      </c>
      <c r="X35" s="89">
        <v>0</v>
      </c>
      <c r="Y35" s="89">
        <v>0</v>
      </c>
      <c r="Z35" s="91">
        <v>5148</v>
      </c>
      <c r="AA35" s="89">
        <v>0</v>
      </c>
      <c r="AB35" s="89">
        <v>0</v>
      </c>
      <c r="AC35" s="89">
        <v>0</v>
      </c>
      <c r="AD35" s="89">
        <v>0</v>
      </c>
      <c r="AE35" s="89"/>
      <c r="AF35" s="155">
        <v>816</v>
      </c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31">
        <f t="shared" ref="BO35:BO51" si="12">BQ35/$F$1</f>
        <v>4970</v>
      </c>
      <c r="BP35" s="32">
        <f>+E35-BO35</f>
        <v>5670</v>
      </c>
      <c r="BQ35" s="156">
        <f>SUM(I35:BN35)</f>
        <v>5964</v>
      </c>
      <c r="BR35" s="34">
        <f t="shared" ref="BR35:BR51" si="13">F35-BQ35</f>
        <v>6804</v>
      </c>
      <c r="BS35" s="35"/>
      <c r="BT35" s="36"/>
      <c r="BU35" s="37"/>
      <c r="BV35" s="38"/>
    </row>
    <row r="36" spans="1:74" ht="20.100000000000001" customHeight="1" x14ac:dyDescent="0.3">
      <c r="A36" s="86"/>
      <c r="B36" s="49" t="s">
        <v>46</v>
      </c>
      <c r="C36" s="90">
        <v>29813</v>
      </c>
      <c r="D36" s="47"/>
      <c r="E36" s="26">
        <f t="shared" si="9"/>
        <v>29813</v>
      </c>
      <c r="F36" s="27">
        <f t="shared" ref="F36:F50" si="14">+ROUND(E36*1.2,2)</f>
        <v>35775.599999999999</v>
      </c>
      <c r="G36" s="28">
        <f t="shared" si="11"/>
        <v>5962.5999999999985</v>
      </c>
      <c r="H36" s="29"/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>
        <v>0</v>
      </c>
      <c r="R36" s="89">
        <v>0</v>
      </c>
      <c r="S36" s="91">
        <v>4255.2</v>
      </c>
      <c r="T36" s="89">
        <v>0</v>
      </c>
      <c r="U36" s="89">
        <v>0</v>
      </c>
      <c r="V36" s="89">
        <v>0</v>
      </c>
      <c r="W36" s="91">
        <v>8084.16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  <c r="AC36" s="89">
        <v>0</v>
      </c>
      <c r="AD36" s="89">
        <v>0</v>
      </c>
      <c r="AE36" s="89">
        <v>0</v>
      </c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31">
        <f t="shared" si="12"/>
        <v>10282.800000000001</v>
      </c>
      <c r="BP36" s="32">
        <f t="shared" si="10"/>
        <v>19530.199999999997</v>
      </c>
      <c r="BQ36" s="156">
        <f t="shared" ref="BQ36:BQ51" si="15">SUM(I36:BN36)</f>
        <v>12339.36</v>
      </c>
      <c r="BR36" s="34">
        <f t="shared" si="13"/>
        <v>23436.239999999998</v>
      </c>
      <c r="BS36" s="35"/>
      <c r="BT36" s="36"/>
      <c r="BU36" s="37"/>
      <c r="BV36" s="38"/>
    </row>
    <row r="37" spans="1:74" ht="20.100000000000001" customHeight="1" x14ac:dyDescent="0.3">
      <c r="A37" s="86"/>
      <c r="B37" s="49" t="s">
        <v>47</v>
      </c>
      <c r="C37" s="90">
        <v>5900</v>
      </c>
      <c r="D37" s="47">
        <f>1050+500</f>
        <v>1550</v>
      </c>
      <c r="E37" s="26">
        <f t="shared" si="9"/>
        <v>7450</v>
      </c>
      <c r="F37" s="27">
        <f t="shared" si="14"/>
        <v>8940</v>
      </c>
      <c r="G37" s="28">
        <f t="shared" si="11"/>
        <v>1490</v>
      </c>
      <c r="H37" s="29"/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>
        <v>0</v>
      </c>
      <c r="R37" s="89">
        <v>0</v>
      </c>
      <c r="S37" s="92">
        <v>0</v>
      </c>
      <c r="T37" s="89">
        <v>0</v>
      </c>
      <c r="U37" s="89">
        <v>0</v>
      </c>
      <c r="V37" s="91">
        <v>1062</v>
      </c>
      <c r="W37" s="89">
        <v>0</v>
      </c>
      <c r="X37" s="91">
        <v>3540</v>
      </c>
      <c r="Y37" s="89">
        <v>0</v>
      </c>
      <c r="Z37" s="89">
        <v>0</v>
      </c>
      <c r="AA37" s="91">
        <v>3738</v>
      </c>
      <c r="AB37" s="89">
        <v>0</v>
      </c>
      <c r="AC37" s="89">
        <v>0</v>
      </c>
      <c r="AD37" s="89">
        <v>0</v>
      </c>
      <c r="AE37" s="89">
        <v>0</v>
      </c>
      <c r="AF37" s="50">
        <f>500*1.2</f>
        <v>600</v>
      </c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31">
        <f t="shared" si="12"/>
        <v>7450</v>
      </c>
      <c r="BP37" s="32">
        <f t="shared" si="10"/>
        <v>0</v>
      </c>
      <c r="BQ37" s="156">
        <f t="shared" si="15"/>
        <v>8940</v>
      </c>
      <c r="BR37" s="34">
        <f t="shared" si="13"/>
        <v>0</v>
      </c>
      <c r="BS37" s="35"/>
      <c r="BT37" s="36"/>
      <c r="BU37" s="37"/>
      <c r="BV37" s="38"/>
    </row>
    <row r="38" spans="1:74" ht="20.100000000000001" customHeight="1" x14ac:dyDescent="0.3">
      <c r="A38" s="86"/>
      <c r="B38" s="49" t="s">
        <v>48</v>
      </c>
      <c r="C38" s="90">
        <v>11101</v>
      </c>
      <c r="D38" s="47"/>
      <c r="E38" s="26">
        <f>+D38+C38</f>
        <v>11101</v>
      </c>
      <c r="F38" s="27">
        <f t="shared" si="14"/>
        <v>13321.2</v>
      </c>
      <c r="G38" s="28">
        <f t="shared" si="11"/>
        <v>2220.2000000000007</v>
      </c>
      <c r="H38" s="29"/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92">
        <v>0</v>
      </c>
      <c r="T38" s="89">
        <v>0</v>
      </c>
      <c r="U38" s="91">
        <v>6342</v>
      </c>
      <c r="V38" s="89"/>
      <c r="W38" s="89">
        <v>0</v>
      </c>
      <c r="X38" s="89">
        <v>0</v>
      </c>
      <c r="Y38" s="89">
        <v>0</v>
      </c>
      <c r="Z38" s="89">
        <v>0</v>
      </c>
      <c r="AA38" s="91">
        <v>6804</v>
      </c>
      <c r="AB38" s="89">
        <v>0</v>
      </c>
      <c r="AC38" s="89">
        <v>0</v>
      </c>
      <c r="AD38" s="89">
        <v>0</v>
      </c>
      <c r="AE38" s="89">
        <v>0</v>
      </c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31">
        <f t="shared" si="12"/>
        <v>10955</v>
      </c>
      <c r="BP38" s="32">
        <f t="shared" si="10"/>
        <v>146</v>
      </c>
      <c r="BQ38" s="156">
        <f t="shared" si="15"/>
        <v>13146</v>
      </c>
      <c r="BR38" s="34">
        <f t="shared" si="13"/>
        <v>175.20000000000073</v>
      </c>
      <c r="BS38" s="35"/>
      <c r="BT38" s="36"/>
      <c r="BU38" s="37"/>
      <c r="BV38" s="38"/>
    </row>
    <row r="39" spans="1:74" ht="20.100000000000001" customHeight="1" x14ac:dyDescent="0.3">
      <c r="A39" s="86"/>
      <c r="B39" s="49" t="s">
        <v>49</v>
      </c>
      <c r="C39" s="90">
        <v>6900</v>
      </c>
      <c r="D39" s="47"/>
      <c r="E39" s="26">
        <f t="shared" si="9"/>
        <v>6900</v>
      </c>
      <c r="F39" s="27">
        <f t="shared" si="14"/>
        <v>8280</v>
      </c>
      <c r="G39" s="28">
        <f t="shared" si="11"/>
        <v>1380</v>
      </c>
      <c r="H39" s="29"/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0</v>
      </c>
      <c r="Q39" s="89">
        <v>0</v>
      </c>
      <c r="R39" s="89">
        <v>0</v>
      </c>
      <c r="S39" s="92">
        <v>0</v>
      </c>
      <c r="T39" s="89">
        <v>0</v>
      </c>
      <c r="U39" s="89">
        <v>0</v>
      </c>
      <c r="V39" s="91">
        <v>408</v>
      </c>
      <c r="W39" s="89">
        <v>0</v>
      </c>
      <c r="X39" s="89">
        <v>0</v>
      </c>
      <c r="Y39" s="89">
        <v>0</v>
      </c>
      <c r="Z39" s="89">
        <v>0</v>
      </c>
      <c r="AA39" s="89">
        <v>0</v>
      </c>
      <c r="AB39" s="89">
        <v>0</v>
      </c>
      <c r="AC39" s="89">
        <v>0</v>
      </c>
      <c r="AD39" s="89">
        <v>0</v>
      </c>
      <c r="AE39" s="89">
        <v>0</v>
      </c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31">
        <f t="shared" si="12"/>
        <v>340</v>
      </c>
      <c r="BP39" s="32">
        <f t="shared" si="10"/>
        <v>6560</v>
      </c>
      <c r="BQ39" s="156">
        <f t="shared" si="15"/>
        <v>408</v>
      </c>
      <c r="BR39" s="34">
        <f t="shared" si="13"/>
        <v>7872</v>
      </c>
      <c r="BS39" s="35"/>
      <c r="BT39" s="36"/>
      <c r="BU39" s="37"/>
      <c r="BV39" s="38"/>
    </row>
    <row r="40" spans="1:74" ht="20.100000000000001" customHeight="1" x14ac:dyDescent="0.3">
      <c r="A40" s="86"/>
      <c r="B40" s="49" t="s">
        <v>50</v>
      </c>
      <c r="C40" s="90">
        <v>26980</v>
      </c>
      <c r="D40" s="47"/>
      <c r="E40" s="26">
        <f t="shared" si="9"/>
        <v>26980</v>
      </c>
      <c r="F40" s="27">
        <f t="shared" si="14"/>
        <v>32376</v>
      </c>
      <c r="G40" s="28">
        <f t="shared" si="11"/>
        <v>5396</v>
      </c>
      <c r="H40" s="29"/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0</v>
      </c>
      <c r="Q40" s="89">
        <v>0</v>
      </c>
      <c r="R40" s="89">
        <v>0</v>
      </c>
      <c r="S40" s="92">
        <v>0</v>
      </c>
      <c r="T40" s="89">
        <v>0</v>
      </c>
      <c r="U40" s="89">
        <v>0</v>
      </c>
      <c r="V40" s="91">
        <v>1164</v>
      </c>
      <c r="W40" s="91">
        <v>1872</v>
      </c>
      <c r="X40" s="89">
        <v>0</v>
      </c>
      <c r="Y40" s="89">
        <v>0</v>
      </c>
      <c r="Z40" s="89">
        <v>0</v>
      </c>
      <c r="AA40" s="89">
        <v>0</v>
      </c>
      <c r="AB40" s="91">
        <v>2787.65</v>
      </c>
      <c r="AC40" s="89"/>
      <c r="AD40" s="89">
        <v>0</v>
      </c>
      <c r="AE40" s="89">
        <v>0</v>
      </c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31">
        <f t="shared" si="12"/>
        <v>4853.041666666667</v>
      </c>
      <c r="BP40" s="32">
        <f t="shared" si="10"/>
        <v>22126.958333333332</v>
      </c>
      <c r="BQ40" s="156">
        <f t="shared" si="15"/>
        <v>5823.65</v>
      </c>
      <c r="BR40" s="34">
        <f t="shared" si="13"/>
        <v>26552.35</v>
      </c>
      <c r="BS40" s="35"/>
      <c r="BT40" s="36"/>
      <c r="BU40" s="37"/>
      <c r="BV40" s="38"/>
    </row>
    <row r="41" spans="1:74" ht="20.100000000000001" customHeight="1" x14ac:dyDescent="0.3">
      <c r="A41" s="86"/>
      <c r="B41" s="49" t="s">
        <v>51</v>
      </c>
      <c r="C41" s="90">
        <v>54000</v>
      </c>
      <c r="D41" s="47"/>
      <c r="E41" s="26">
        <f t="shared" si="9"/>
        <v>54000</v>
      </c>
      <c r="F41" s="27">
        <f t="shared" si="14"/>
        <v>64800</v>
      </c>
      <c r="G41" s="28">
        <f t="shared" si="11"/>
        <v>10800</v>
      </c>
      <c r="H41" s="29"/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0</v>
      </c>
      <c r="P41" s="89">
        <v>0</v>
      </c>
      <c r="Q41" s="89">
        <v>0</v>
      </c>
      <c r="R41" s="89">
        <v>0</v>
      </c>
      <c r="S41" s="92">
        <v>0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89">
        <v>0</v>
      </c>
      <c r="AA41" s="89">
        <v>0</v>
      </c>
      <c r="AB41" s="89">
        <v>0</v>
      </c>
      <c r="AC41" s="89">
        <v>0</v>
      </c>
      <c r="AD41" s="89">
        <v>0</v>
      </c>
      <c r="AE41" s="89">
        <v>0</v>
      </c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31">
        <f t="shared" si="12"/>
        <v>0</v>
      </c>
      <c r="BP41" s="32">
        <f t="shared" si="10"/>
        <v>54000</v>
      </c>
      <c r="BQ41" s="41">
        <f t="shared" si="15"/>
        <v>0</v>
      </c>
      <c r="BR41" s="34">
        <f t="shared" si="13"/>
        <v>64800</v>
      </c>
      <c r="BS41" s="35"/>
      <c r="BT41" s="36"/>
      <c r="BU41" s="37"/>
      <c r="BV41" s="38"/>
    </row>
    <row r="42" spans="1:74" ht="20.100000000000001" customHeight="1" x14ac:dyDescent="0.3">
      <c r="A42" s="86"/>
      <c r="B42" s="49" t="s">
        <v>1</v>
      </c>
      <c r="C42" s="90">
        <v>7100</v>
      </c>
      <c r="D42" s="47"/>
      <c r="E42" s="26">
        <f>+D42+C42</f>
        <v>7100</v>
      </c>
      <c r="F42" s="27">
        <f>+ROUND(E42*1.2,2)</f>
        <v>8520</v>
      </c>
      <c r="G42" s="28">
        <f t="shared" si="11"/>
        <v>1420</v>
      </c>
      <c r="H42" s="29"/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9">
        <v>0</v>
      </c>
      <c r="O42" s="89">
        <v>0</v>
      </c>
      <c r="P42" s="89">
        <v>0</v>
      </c>
      <c r="Q42" s="89">
        <v>0</v>
      </c>
      <c r="R42" s="89">
        <v>0</v>
      </c>
      <c r="S42" s="92">
        <v>0</v>
      </c>
      <c r="T42" s="89">
        <v>0</v>
      </c>
      <c r="U42" s="89">
        <v>0</v>
      </c>
      <c r="V42" s="89">
        <v>0</v>
      </c>
      <c r="W42" s="89">
        <v>0</v>
      </c>
      <c r="X42" s="89">
        <v>0</v>
      </c>
      <c r="Y42" s="89">
        <v>0</v>
      </c>
      <c r="Z42" s="89">
        <v>0</v>
      </c>
      <c r="AA42" s="89">
        <v>0</v>
      </c>
      <c r="AB42" s="89">
        <v>0</v>
      </c>
      <c r="AC42" s="89">
        <v>0</v>
      </c>
      <c r="AD42" s="89">
        <v>0</v>
      </c>
      <c r="AE42" s="89">
        <v>0</v>
      </c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31">
        <f t="shared" si="12"/>
        <v>0</v>
      </c>
      <c r="BP42" s="32">
        <f t="shared" si="10"/>
        <v>7100</v>
      </c>
      <c r="BQ42" s="41">
        <f t="shared" si="15"/>
        <v>0</v>
      </c>
      <c r="BR42" s="34">
        <f t="shared" si="13"/>
        <v>8520</v>
      </c>
      <c r="BS42" s="35"/>
      <c r="BT42" s="36"/>
      <c r="BU42" s="37"/>
      <c r="BV42" s="38"/>
    </row>
    <row r="43" spans="1:74" ht="20.100000000000001" customHeight="1" x14ac:dyDescent="0.3">
      <c r="A43" s="86"/>
      <c r="B43" s="49" t="s">
        <v>52</v>
      </c>
      <c r="C43" s="90">
        <v>1965</v>
      </c>
      <c r="D43" s="47">
        <f>199</f>
        <v>199</v>
      </c>
      <c r="E43" s="26">
        <f>+D43+C43</f>
        <v>2164</v>
      </c>
      <c r="F43" s="27">
        <f>+ROUND(E43*1.2,2)</f>
        <v>2596.8000000000002</v>
      </c>
      <c r="G43" s="28">
        <f t="shared" si="11"/>
        <v>432.80000000000018</v>
      </c>
      <c r="H43" s="29"/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91">
        <v>2596.7999999999997</v>
      </c>
      <c r="T43" s="89">
        <v>0</v>
      </c>
      <c r="U43" s="89">
        <v>0</v>
      </c>
      <c r="V43" s="89">
        <v>0</v>
      </c>
      <c r="W43" s="89">
        <v>0</v>
      </c>
      <c r="X43" s="89">
        <v>0</v>
      </c>
      <c r="Y43" s="89">
        <v>0</v>
      </c>
      <c r="Z43" s="89">
        <v>0</v>
      </c>
      <c r="AA43" s="89">
        <v>0</v>
      </c>
      <c r="AB43" s="89">
        <v>0</v>
      </c>
      <c r="AC43" s="89">
        <v>0</v>
      </c>
      <c r="AD43" s="89">
        <v>0</v>
      </c>
      <c r="AE43" s="89">
        <v>0</v>
      </c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31">
        <f t="shared" si="12"/>
        <v>2164</v>
      </c>
      <c r="BP43" s="32">
        <f t="shared" si="10"/>
        <v>0</v>
      </c>
      <c r="BQ43" s="156">
        <f t="shared" si="15"/>
        <v>2596.7999999999997</v>
      </c>
      <c r="BR43" s="34">
        <f t="shared" si="13"/>
        <v>0</v>
      </c>
      <c r="BS43" s="35"/>
      <c r="BT43" s="36"/>
      <c r="BU43" s="37"/>
      <c r="BV43" s="38"/>
    </row>
    <row r="44" spans="1:74" ht="20.100000000000001" customHeight="1" x14ac:dyDescent="0.3">
      <c r="A44" s="86"/>
      <c r="B44" s="49" t="s">
        <v>53</v>
      </c>
      <c r="C44" s="90">
        <v>945</v>
      </c>
      <c r="D44" s="47"/>
      <c r="E44" s="26">
        <f t="shared" si="9"/>
        <v>945</v>
      </c>
      <c r="F44" s="27">
        <f t="shared" si="14"/>
        <v>1134</v>
      </c>
      <c r="G44" s="28">
        <f t="shared" si="11"/>
        <v>189</v>
      </c>
      <c r="H44" s="29"/>
      <c r="I44" s="89">
        <v>0</v>
      </c>
      <c r="J44" s="89">
        <v>0</v>
      </c>
      <c r="K44" s="89">
        <v>0</v>
      </c>
      <c r="L44" s="89">
        <v>0</v>
      </c>
      <c r="M44" s="89">
        <v>0</v>
      </c>
      <c r="N44" s="89">
        <v>0</v>
      </c>
      <c r="O44" s="89">
        <v>0</v>
      </c>
      <c r="P44" s="89">
        <v>0</v>
      </c>
      <c r="Q44" s="89">
        <v>0</v>
      </c>
      <c r="R44" s="89">
        <v>0</v>
      </c>
      <c r="S44" s="89">
        <v>0</v>
      </c>
      <c r="T44" s="89">
        <v>0</v>
      </c>
      <c r="U44" s="89">
        <v>0</v>
      </c>
      <c r="V44" s="91">
        <v>1134</v>
      </c>
      <c r="W44" s="89">
        <v>0</v>
      </c>
      <c r="X44" s="89">
        <v>0</v>
      </c>
      <c r="Y44" s="89">
        <v>0</v>
      </c>
      <c r="Z44" s="89">
        <v>0</v>
      </c>
      <c r="AA44" s="89">
        <v>0</v>
      </c>
      <c r="AB44" s="89">
        <v>0</v>
      </c>
      <c r="AC44" s="89">
        <v>0</v>
      </c>
      <c r="AD44" s="89">
        <v>0</v>
      </c>
      <c r="AE44" s="89">
        <v>0</v>
      </c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31">
        <f t="shared" si="12"/>
        <v>945</v>
      </c>
      <c r="BP44" s="32">
        <f t="shared" si="10"/>
        <v>0</v>
      </c>
      <c r="BQ44" s="156">
        <f t="shared" si="15"/>
        <v>1134</v>
      </c>
      <c r="BR44" s="34">
        <f t="shared" si="13"/>
        <v>0</v>
      </c>
      <c r="BS44" s="35"/>
      <c r="BT44" s="36"/>
      <c r="BU44" s="37"/>
      <c r="BV44" s="38"/>
    </row>
    <row r="45" spans="1:74" ht="20.100000000000001" customHeight="1" x14ac:dyDescent="0.3">
      <c r="A45" s="86"/>
      <c r="B45" s="49" t="s">
        <v>54</v>
      </c>
      <c r="C45" s="90"/>
      <c r="D45" s="47"/>
      <c r="E45" s="26"/>
      <c r="F45" s="27"/>
      <c r="G45" s="28"/>
      <c r="H45" s="29"/>
      <c r="I45" s="89"/>
      <c r="J45" s="89"/>
      <c r="K45" s="89"/>
      <c r="L45" s="89"/>
      <c r="M45" s="89"/>
      <c r="N45" s="89"/>
      <c r="O45" s="89"/>
      <c r="P45" s="89">
        <v>0</v>
      </c>
      <c r="Q45" s="89">
        <v>0</v>
      </c>
      <c r="R45" s="89">
        <v>0</v>
      </c>
      <c r="S45" s="89">
        <v>0</v>
      </c>
      <c r="T45" s="89">
        <v>0</v>
      </c>
      <c r="U45" s="89">
        <v>0</v>
      </c>
      <c r="V45" s="89">
        <v>0</v>
      </c>
      <c r="W45" s="89">
        <v>0</v>
      </c>
      <c r="X45" s="89">
        <v>0</v>
      </c>
      <c r="Y45" s="89">
        <v>0</v>
      </c>
      <c r="Z45" s="89">
        <v>0</v>
      </c>
      <c r="AA45" s="89">
        <v>0</v>
      </c>
      <c r="AB45" s="89">
        <v>0</v>
      </c>
      <c r="AC45" s="89">
        <v>0</v>
      </c>
      <c r="AD45" s="89">
        <v>0</v>
      </c>
      <c r="AE45" s="89">
        <v>0</v>
      </c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31"/>
      <c r="BP45" s="32"/>
      <c r="BQ45" s="41"/>
      <c r="BR45" s="34"/>
      <c r="BS45" s="35"/>
      <c r="BT45" s="36"/>
      <c r="BU45" s="37"/>
      <c r="BV45" s="38"/>
    </row>
    <row r="46" spans="1:74" ht="20.100000000000001" customHeight="1" x14ac:dyDescent="0.3">
      <c r="A46" s="86"/>
      <c r="B46" s="49" t="s">
        <v>54</v>
      </c>
      <c r="C46" s="90"/>
      <c r="D46" s="47"/>
      <c r="E46" s="26"/>
      <c r="F46" s="27"/>
      <c r="G46" s="28"/>
      <c r="H46" s="29"/>
      <c r="I46" s="89"/>
      <c r="J46" s="89"/>
      <c r="K46" s="89"/>
      <c r="L46" s="89"/>
      <c r="M46" s="89"/>
      <c r="N46" s="89"/>
      <c r="O46" s="89"/>
      <c r="P46" s="89">
        <v>0</v>
      </c>
      <c r="Q46" s="89">
        <v>0</v>
      </c>
      <c r="R46" s="89">
        <v>0</v>
      </c>
      <c r="S46" s="89">
        <v>0</v>
      </c>
      <c r="T46" s="89">
        <v>0</v>
      </c>
      <c r="U46" s="89">
        <v>0</v>
      </c>
      <c r="V46" s="89">
        <v>0</v>
      </c>
      <c r="W46" s="89">
        <v>0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  <c r="AC46" s="89">
        <v>0</v>
      </c>
      <c r="AD46" s="89">
        <v>0</v>
      </c>
      <c r="AE46" s="89">
        <v>0</v>
      </c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31"/>
      <c r="BP46" s="32"/>
      <c r="BQ46" s="41"/>
      <c r="BR46" s="34"/>
      <c r="BS46" s="35"/>
      <c r="BT46" s="36"/>
      <c r="BU46" s="37"/>
      <c r="BV46" s="38"/>
    </row>
    <row r="47" spans="1:74" ht="20.100000000000001" customHeight="1" x14ac:dyDescent="0.3">
      <c r="A47" s="86"/>
      <c r="B47" s="49" t="s">
        <v>55</v>
      </c>
      <c r="C47" s="90">
        <v>133.5</v>
      </c>
      <c r="D47" s="47"/>
      <c r="E47" s="26">
        <f>+D47+C47</f>
        <v>133.5</v>
      </c>
      <c r="F47" s="27">
        <f t="shared" si="14"/>
        <v>160.19999999999999</v>
      </c>
      <c r="G47" s="28">
        <f t="shared" si="11"/>
        <v>26.699999999999989</v>
      </c>
      <c r="H47" s="29"/>
      <c r="I47" s="89">
        <v>0</v>
      </c>
      <c r="J47" s="89">
        <v>0</v>
      </c>
      <c r="K47" s="89">
        <v>0</v>
      </c>
      <c r="L47" s="89">
        <v>0</v>
      </c>
      <c r="M47" s="89">
        <v>0</v>
      </c>
      <c r="N47" s="89">
        <v>0</v>
      </c>
      <c r="O47" s="89">
        <v>0</v>
      </c>
      <c r="P47" s="89">
        <v>0</v>
      </c>
      <c r="Q47" s="89">
        <v>0</v>
      </c>
      <c r="R47" s="89">
        <v>0</v>
      </c>
      <c r="S47" s="89">
        <v>0</v>
      </c>
      <c r="T47" s="89">
        <v>0</v>
      </c>
      <c r="U47" s="89">
        <v>0</v>
      </c>
      <c r="V47" s="91">
        <v>160.19999999999999</v>
      </c>
      <c r="W47" s="89">
        <v>0</v>
      </c>
      <c r="X47" s="89">
        <v>0</v>
      </c>
      <c r="Y47" s="89">
        <v>0</v>
      </c>
      <c r="Z47" s="89">
        <v>0</v>
      </c>
      <c r="AA47" s="89">
        <v>0</v>
      </c>
      <c r="AB47" s="89">
        <v>0</v>
      </c>
      <c r="AC47" s="89">
        <v>0</v>
      </c>
      <c r="AD47" s="89">
        <v>0</v>
      </c>
      <c r="AE47" s="89">
        <v>0</v>
      </c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31">
        <f t="shared" si="12"/>
        <v>133.5</v>
      </c>
      <c r="BP47" s="32">
        <f t="shared" si="10"/>
        <v>0</v>
      </c>
      <c r="BQ47" s="156">
        <f t="shared" si="15"/>
        <v>160.19999999999999</v>
      </c>
      <c r="BR47" s="34">
        <f t="shared" si="13"/>
        <v>0</v>
      </c>
      <c r="BS47" s="35"/>
      <c r="BT47" s="36"/>
      <c r="BU47" s="37"/>
      <c r="BV47" s="38"/>
    </row>
    <row r="48" spans="1:74" ht="20.100000000000001" customHeight="1" x14ac:dyDescent="0.3">
      <c r="A48" s="86"/>
      <c r="B48" s="49" t="s">
        <v>56</v>
      </c>
      <c r="C48" s="90">
        <v>4600</v>
      </c>
      <c r="D48" s="47"/>
      <c r="E48" s="26">
        <f>+D48+C48</f>
        <v>4600</v>
      </c>
      <c r="F48" s="27">
        <f t="shared" si="14"/>
        <v>5520</v>
      </c>
      <c r="G48" s="28">
        <f t="shared" si="11"/>
        <v>920</v>
      </c>
      <c r="H48" s="29"/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>
        <v>0</v>
      </c>
      <c r="R48" s="89">
        <v>0</v>
      </c>
      <c r="S48" s="89">
        <v>0</v>
      </c>
      <c r="T48" s="89">
        <v>0</v>
      </c>
      <c r="U48" s="89">
        <v>0</v>
      </c>
      <c r="V48" s="89">
        <v>0</v>
      </c>
      <c r="W48" s="89">
        <v>0</v>
      </c>
      <c r="X48" s="89">
        <v>0</v>
      </c>
      <c r="Y48" s="89">
        <v>0</v>
      </c>
      <c r="Z48" s="89"/>
      <c r="AA48" s="89"/>
      <c r="AB48" s="89">
        <v>0</v>
      </c>
      <c r="AC48" s="89">
        <v>0</v>
      </c>
      <c r="AD48" s="91">
        <v>5520</v>
      </c>
      <c r="AE48" s="89">
        <v>0</v>
      </c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31">
        <f t="shared" si="12"/>
        <v>4600</v>
      </c>
      <c r="BP48" s="32">
        <f t="shared" si="10"/>
        <v>0</v>
      </c>
      <c r="BQ48" s="156">
        <f t="shared" si="15"/>
        <v>5520</v>
      </c>
      <c r="BR48" s="34">
        <f t="shared" si="13"/>
        <v>0</v>
      </c>
      <c r="BS48" s="35"/>
      <c r="BT48" s="36"/>
      <c r="BU48" s="37"/>
      <c r="BV48" s="38"/>
    </row>
    <row r="49" spans="1:74" ht="20.100000000000001" customHeight="1" x14ac:dyDescent="0.3">
      <c r="A49" s="93"/>
      <c r="B49" s="49"/>
      <c r="C49" s="90">
        <v>2400</v>
      </c>
      <c r="D49" s="47"/>
      <c r="E49" s="26">
        <f>+D49+C49</f>
        <v>2400</v>
      </c>
      <c r="F49" s="27">
        <f t="shared" si="14"/>
        <v>2880</v>
      </c>
      <c r="G49" s="28">
        <f t="shared" si="11"/>
        <v>480</v>
      </c>
      <c r="H49" s="29"/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89">
        <v>0</v>
      </c>
      <c r="O49" s="89">
        <v>0</v>
      </c>
      <c r="P49" s="89">
        <v>0</v>
      </c>
      <c r="Q49" s="89">
        <v>0</v>
      </c>
      <c r="R49" s="89">
        <v>0</v>
      </c>
      <c r="S49" s="89">
        <v>0</v>
      </c>
      <c r="T49" s="89">
        <v>0</v>
      </c>
      <c r="U49" s="89">
        <v>0</v>
      </c>
      <c r="V49" s="89">
        <v>0</v>
      </c>
      <c r="W49" s="89">
        <v>0</v>
      </c>
      <c r="X49" s="89">
        <v>0</v>
      </c>
      <c r="Y49" s="89">
        <v>0</v>
      </c>
      <c r="Z49" s="91">
        <v>1440</v>
      </c>
      <c r="AA49" s="91">
        <v>1440</v>
      </c>
      <c r="AB49" s="89">
        <v>0</v>
      </c>
      <c r="AC49" s="89">
        <v>0</v>
      </c>
      <c r="AD49" s="89">
        <v>0</v>
      </c>
      <c r="AE49" s="89">
        <v>0</v>
      </c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31">
        <f t="shared" si="12"/>
        <v>2400</v>
      </c>
      <c r="BP49" s="32">
        <f t="shared" si="10"/>
        <v>0</v>
      </c>
      <c r="BQ49" s="156">
        <f t="shared" si="15"/>
        <v>2880</v>
      </c>
      <c r="BR49" s="34">
        <f t="shared" si="13"/>
        <v>0</v>
      </c>
      <c r="BS49" s="35"/>
      <c r="BT49" s="36"/>
      <c r="BU49" s="37"/>
      <c r="BV49" s="38"/>
    </row>
    <row r="50" spans="1:74" ht="20.100000000000001" customHeight="1" x14ac:dyDescent="0.3">
      <c r="A50" s="93"/>
      <c r="B50" s="49" t="s">
        <v>1</v>
      </c>
      <c r="C50" s="90">
        <v>400</v>
      </c>
      <c r="D50" s="47"/>
      <c r="E50" s="26">
        <f>+D50+C50</f>
        <v>400</v>
      </c>
      <c r="F50" s="27">
        <f t="shared" si="14"/>
        <v>480</v>
      </c>
      <c r="G50" s="28"/>
      <c r="H50" s="2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91"/>
      <c r="AA50" s="91"/>
      <c r="AB50" s="89"/>
      <c r="AC50" s="89"/>
      <c r="AD50" s="89"/>
      <c r="AE50" s="89"/>
      <c r="AF50" s="50">
        <f>F50</f>
        <v>480</v>
      </c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31"/>
      <c r="BP50" s="32"/>
      <c r="BQ50" s="41"/>
      <c r="BR50" s="34"/>
      <c r="BS50" s="35"/>
      <c r="BT50" s="36"/>
      <c r="BU50" s="37"/>
      <c r="BV50" s="38"/>
    </row>
    <row r="51" spans="1:74" ht="20.100000000000001" customHeight="1" x14ac:dyDescent="0.3">
      <c r="A51" s="86"/>
      <c r="B51" s="49" t="s">
        <v>57</v>
      </c>
      <c r="C51" s="90">
        <v>650</v>
      </c>
      <c r="D51" s="47"/>
      <c r="E51" s="26">
        <f>+D51+C51</f>
        <v>650</v>
      </c>
      <c r="F51" s="27">
        <f>+ROUND(E51*1.2,2)</f>
        <v>780</v>
      </c>
      <c r="G51" s="28">
        <f t="shared" si="11"/>
        <v>130</v>
      </c>
      <c r="H51" s="29"/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0</v>
      </c>
      <c r="O51" s="89">
        <v>0</v>
      </c>
      <c r="P51" s="89">
        <v>0</v>
      </c>
      <c r="Q51" s="89">
        <v>0</v>
      </c>
      <c r="R51" s="89">
        <v>0</v>
      </c>
      <c r="S51" s="89">
        <v>0</v>
      </c>
      <c r="T51" s="89">
        <v>0</v>
      </c>
      <c r="U51" s="89">
        <v>0</v>
      </c>
      <c r="V51" s="91">
        <v>156.09400000000002</v>
      </c>
      <c r="W51" s="91">
        <v>156.09400000000002</v>
      </c>
      <c r="X51" s="91">
        <v>156.09400000000002</v>
      </c>
      <c r="Y51" s="91">
        <v>156.09400000000002</v>
      </c>
      <c r="Z51" s="89">
        <v>0</v>
      </c>
      <c r="AA51" s="91">
        <v>156.09400000000002</v>
      </c>
      <c r="AB51" s="89">
        <v>0</v>
      </c>
      <c r="AC51" s="89">
        <v>0</v>
      </c>
      <c r="AD51" s="89">
        <v>0</v>
      </c>
      <c r="AE51" s="89">
        <v>0</v>
      </c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31">
        <f t="shared" si="12"/>
        <v>650.39166666666677</v>
      </c>
      <c r="BP51" s="32">
        <f>ROUND(+E51-BO51,0)</f>
        <v>0</v>
      </c>
      <c r="BQ51" s="156">
        <f t="shared" si="15"/>
        <v>780.47000000000014</v>
      </c>
      <c r="BR51" s="34">
        <f t="shared" si="13"/>
        <v>-0.47000000000014097</v>
      </c>
      <c r="BS51" s="35"/>
      <c r="BT51" s="36"/>
      <c r="BU51" s="37"/>
      <c r="BV51" s="38"/>
    </row>
    <row r="52" spans="1:74" s="66" customFormat="1" ht="20.100000000000001" customHeight="1" x14ac:dyDescent="0.25">
      <c r="A52" s="58" t="s">
        <v>58</v>
      </c>
      <c r="B52" s="59"/>
      <c r="C52" s="60">
        <f t="shared" ref="C52:H52" si="16">SUM(C34:C51)</f>
        <v>310357.5</v>
      </c>
      <c r="D52" s="60">
        <f t="shared" si="16"/>
        <v>7419</v>
      </c>
      <c r="E52" s="60">
        <f t="shared" si="16"/>
        <v>317776.5</v>
      </c>
      <c r="F52" s="60">
        <f t="shared" si="16"/>
        <v>381331.80000000005</v>
      </c>
      <c r="G52" s="61"/>
      <c r="H52" s="62">
        <f t="shared" si="16"/>
        <v>0</v>
      </c>
      <c r="I52" s="63">
        <f t="shared" ref="I52:BT52" si="17">SUM(I34:I51)</f>
        <v>0</v>
      </c>
      <c r="J52" s="63">
        <f t="shared" si="17"/>
        <v>0</v>
      </c>
      <c r="K52" s="63">
        <f t="shared" si="17"/>
        <v>0</v>
      </c>
      <c r="L52" s="63">
        <f t="shared" si="17"/>
        <v>0</v>
      </c>
      <c r="M52" s="63">
        <f t="shared" si="17"/>
        <v>0</v>
      </c>
      <c r="N52" s="63">
        <f t="shared" si="17"/>
        <v>0</v>
      </c>
      <c r="O52" s="63">
        <f t="shared" si="17"/>
        <v>0</v>
      </c>
      <c r="P52" s="63">
        <f t="shared" si="17"/>
        <v>0</v>
      </c>
      <c r="Q52" s="63">
        <f t="shared" si="17"/>
        <v>0</v>
      </c>
      <c r="R52" s="63">
        <f t="shared" si="17"/>
        <v>0</v>
      </c>
      <c r="S52" s="63">
        <f t="shared" si="17"/>
        <v>6852</v>
      </c>
      <c r="T52" s="63">
        <f t="shared" si="17"/>
        <v>0</v>
      </c>
      <c r="U52" s="63">
        <f>SUM(U34:U51)</f>
        <v>6342</v>
      </c>
      <c r="V52" s="63">
        <f t="shared" si="17"/>
        <v>4084.2939999999999</v>
      </c>
      <c r="W52" s="63">
        <f t="shared" si="17"/>
        <v>10112.253999999999</v>
      </c>
      <c r="X52" s="63">
        <f t="shared" si="17"/>
        <v>3696.0940000000001</v>
      </c>
      <c r="Y52" s="63">
        <f t="shared" si="17"/>
        <v>156.09400000000002</v>
      </c>
      <c r="Z52" s="63">
        <f t="shared" si="17"/>
        <v>6588</v>
      </c>
      <c r="AA52" s="63">
        <f t="shared" si="17"/>
        <v>12138.093999999999</v>
      </c>
      <c r="AB52" s="63">
        <f t="shared" si="17"/>
        <v>2787.65</v>
      </c>
      <c r="AC52" s="63">
        <f t="shared" si="17"/>
        <v>0</v>
      </c>
      <c r="AD52" s="63">
        <f t="shared" si="17"/>
        <v>5520</v>
      </c>
      <c r="AE52" s="63">
        <f t="shared" si="17"/>
        <v>0</v>
      </c>
      <c r="AF52" s="63">
        <f t="shared" si="17"/>
        <v>1896</v>
      </c>
      <c r="AG52" s="63">
        <f t="shared" si="17"/>
        <v>0</v>
      </c>
      <c r="AH52" s="63">
        <f t="shared" si="17"/>
        <v>0</v>
      </c>
      <c r="AI52" s="63">
        <f t="shared" si="17"/>
        <v>0</v>
      </c>
      <c r="AJ52" s="63">
        <f t="shared" si="17"/>
        <v>0</v>
      </c>
      <c r="AK52" s="63">
        <f t="shared" si="17"/>
        <v>0</v>
      </c>
      <c r="AL52" s="63">
        <f t="shared" si="17"/>
        <v>0</v>
      </c>
      <c r="AM52" s="63">
        <f t="shared" si="17"/>
        <v>0</v>
      </c>
      <c r="AN52" s="63">
        <f t="shared" si="17"/>
        <v>0</v>
      </c>
      <c r="AO52" s="63">
        <f t="shared" si="17"/>
        <v>0</v>
      </c>
      <c r="AP52" s="63">
        <f t="shared" si="17"/>
        <v>0</v>
      </c>
      <c r="AQ52" s="63">
        <f t="shared" si="17"/>
        <v>0</v>
      </c>
      <c r="AR52" s="63">
        <f t="shared" si="17"/>
        <v>0</v>
      </c>
      <c r="AS52" s="63">
        <f t="shared" si="17"/>
        <v>0</v>
      </c>
      <c r="AT52" s="63">
        <f t="shared" si="17"/>
        <v>0</v>
      </c>
      <c r="AU52" s="63">
        <f t="shared" si="17"/>
        <v>0</v>
      </c>
      <c r="AV52" s="63">
        <f t="shared" si="17"/>
        <v>0</v>
      </c>
      <c r="AW52" s="63">
        <f t="shared" si="17"/>
        <v>0</v>
      </c>
      <c r="AX52" s="63">
        <f t="shared" si="17"/>
        <v>0</v>
      </c>
      <c r="AY52" s="63">
        <f t="shared" si="17"/>
        <v>0</v>
      </c>
      <c r="AZ52" s="63">
        <f t="shared" si="17"/>
        <v>0</v>
      </c>
      <c r="BA52" s="63">
        <f t="shared" si="17"/>
        <v>0</v>
      </c>
      <c r="BB52" s="63">
        <f t="shared" si="17"/>
        <v>0</v>
      </c>
      <c r="BC52" s="63">
        <f t="shared" si="17"/>
        <v>0</v>
      </c>
      <c r="BD52" s="63">
        <f t="shared" si="17"/>
        <v>0</v>
      </c>
      <c r="BE52" s="63">
        <f t="shared" si="17"/>
        <v>0</v>
      </c>
      <c r="BF52" s="63">
        <f t="shared" si="17"/>
        <v>0</v>
      </c>
      <c r="BG52" s="63">
        <f t="shared" si="17"/>
        <v>0</v>
      </c>
      <c r="BH52" s="63">
        <f t="shared" si="17"/>
        <v>0</v>
      </c>
      <c r="BI52" s="63">
        <f t="shared" si="17"/>
        <v>0</v>
      </c>
      <c r="BJ52" s="63">
        <f t="shared" si="17"/>
        <v>0</v>
      </c>
      <c r="BK52" s="63">
        <f t="shared" si="17"/>
        <v>0</v>
      </c>
      <c r="BL52" s="63">
        <f t="shared" si="17"/>
        <v>0</v>
      </c>
      <c r="BM52" s="63">
        <f t="shared" si="17"/>
        <v>0</v>
      </c>
      <c r="BN52" s="63">
        <f t="shared" si="17"/>
        <v>0</v>
      </c>
      <c r="BO52" s="64">
        <f t="shared" si="17"/>
        <v>49743.733333333337</v>
      </c>
      <c r="BP52" s="64">
        <f t="shared" si="17"/>
        <v>267633.15833333333</v>
      </c>
      <c r="BQ52" s="65">
        <f t="shared" si="17"/>
        <v>59692.480000000003</v>
      </c>
      <c r="BR52" s="64">
        <f t="shared" si="17"/>
        <v>321159.32000000007</v>
      </c>
      <c r="BS52" s="63">
        <f t="shared" si="17"/>
        <v>0</v>
      </c>
      <c r="BT52" s="63">
        <f t="shared" si="17"/>
        <v>0</v>
      </c>
      <c r="BU52" s="63">
        <f t="shared" ref="BU52:BV52" si="18">SUM(BU34:BU51)</f>
        <v>0</v>
      </c>
      <c r="BV52" s="63">
        <f t="shared" si="18"/>
        <v>0</v>
      </c>
    </row>
    <row r="53" spans="1:74" s="53" customFormat="1" ht="9" customHeight="1" x14ac:dyDescent="0.3">
      <c r="A53" s="70"/>
      <c r="B53" s="71"/>
      <c r="C53" s="72"/>
      <c r="D53" s="73"/>
      <c r="E53" s="72"/>
      <c r="F53" s="73"/>
      <c r="G53" s="74"/>
      <c r="H53" s="75"/>
      <c r="I53" s="76"/>
      <c r="J53" s="76"/>
      <c r="K53" s="76"/>
      <c r="L53" s="76"/>
      <c r="M53" s="76"/>
      <c r="N53" s="76"/>
      <c r="O53" s="76"/>
      <c r="P53" s="76"/>
      <c r="Q53" s="77"/>
      <c r="R53" s="76"/>
      <c r="S53" s="94"/>
      <c r="T53" s="94"/>
      <c r="U53" s="94"/>
      <c r="V53" s="94"/>
      <c r="W53" s="95"/>
      <c r="X53" s="94"/>
      <c r="Y53" s="79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80"/>
      <c r="BP53" s="80"/>
      <c r="BQ53" s="81"/>
      <c r="BR53" s="96"/>
      <c r="BS53" s="83"/>
      <c r="BT53" s="77"/>
      <c r="BU53" s="84"/>
      <c r="BV53" s="85"/>
    </row>
    <row r="54" spans="1:74" ht="20.100000000000001" customHeight="1" x14ac:dyDescent="0.3">
      <c r="A54" s="22" t="s">
        <v>43</v>
      </c>
      <c r="B54" s="23"/>
      <c r="C54" s="46">
        <v>0.2</v>
      </c>
      <c r="D54" s="47"/>
      <c r="E54" s="68">
        <f>+D54+C54</f>
        <v>0.2</v>
      </c>
      <c r="F54" s="27">
        <f>+ROUND(E54*1.196,2)</f>
        <v>0.24</v>
      </c>
      <c r="G54" s="28"/>
      <c r="H54" s="29"/>
      <c r="I54" s="89"/>
      <c r="J54" s="89"/>
      <c r="K54" s="89"/>
      <c r="L54" s="89"/>
      <c r="M54" s="89"/>
      <c r="N54" s="89"/>
      <c r="O54" s="89"/>
      <c r="P54" s="89"/>
      <c r="Q54" s="50"/>
      <c r="R54" s="89"/>
      <c r="S54" s="69">
        <f>S52-S52/$F$1</f>
        <v>1142</v>
      </c>
      <c r="T54" s="69">
        <f t="shared" ref="T54:AE54" si="19">T52-T52/$F$1</f>
        <v>0</v>
      </c>
      <c r="U54" s="69">
        <f t="shared" si="19"/>
        <v>1057</v>
      </c>
      <c r="V54" s="69">
        <f t="shared" si="19"/>
        <v>680.71566666666649</v>
      </c>
      <c r="W54" s="69">
        <f t="shared" si="19"/>
        <v>1685.3756666666668</v>
      </c>
      <c r="X54" s="69">
        <f>X52-X52/$F$1</f>
        <v>616.01566666666668</v>
      </c>
      <c r="Y54" s="69">
        <f t="shared" si="19"/>
        <v>26.015666666666675</v>
      </c>
      <c r="Z54" s="69">
        <f>Z52-Z52/$F$1</f>
        <v>1098</v>
      </c>
      <c r="AA54" s="69">
        <f t="shared" si="19"/>
        <v>2023.0156666666662</v>
      </c>
      <c r="AB54" s="69">
        <f>AB52-AB52/$F$1</f>
        <v>464.60833333333312</v>
      </c>
      <c r="AC54" s="69">
        <f t="shared" si="19"/>
        <v>0</v>
      </c>
      <c r="AD54" s="69">
        <f>AD52-AD52/$F$1</f>
        <v>920</v>
      </c>
      <c r="AE54" s="69">
        <f t="shared" si="19"/>
        <v>0</v>
      </c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32"/>
      <c r="BP54" s="32"/>
      <c r="BQ54" s="97"/>
      <c r="BR54" s="98"/>
      <c r="BS54" s="35"/>
      <c r="BT54" s="36"/>
      <c r="BU54" s="37"/>
      <c r="BV54" s="38"/>
    </row>
    <row r="55" spans="1:74" s="66" customFormat="1" ht="20.100000000000001" customHeight="1" x14ac:dyDescent="0.25">
      <c r="A55" s="58" t="s">
        <v>59</v>
      </c>
      <c r="B55" s="59"/>
      <c r="C55" s="60"/>
      <c r="D55" s="99"/>
      <c r="E55" s="60"/>
      <c r="F55" s="60"/>
      <c r="G55" s="61"/>
      <c r="H55" s="100"/>
      <c r="I55" s="60">
        <f>+I31+I52+SUM(I32:I32)</f>
        <v>0</v>
      </c>
      <c r="J55" s="60"/>
      <c r="K55" s="60"/>
      <c r="L55" s="60"/>
      <c r="M55" s="60"/>
      <c r="N55" s="60"/>
      <c r="O55" s="60"/>
      <c r="P55" s="60">
        <f t="shared" ref="P55:AU55" si="20">+P31+P52+SUM(P32:P32)</f>
        <v>0</v>
      </c>
      <c r="Q55" s="60">
        <f t="shared" si="20"/>
        <v>0</v>
      </c>
      <c r="R55" s="60">
        <f t="shared" si="20"/>
        <v>0</v>
      </c>
      <c r="S55" s="60">
        <f>R55+S54</f>
        <v>1142</v>
      </c>
      <c r="T55" s="60">
        <f t="shared" ref="T55:AD55" si="21">S55+T54</f>
        <v>1142</v>
      </c>
      <c r="U55" s="60">
        <f>T55+U54</f>
        <v>2199</v>
      </c>
      <c r="V55" s="60">
        <f>U55+V54</f>
        <v>2879.7156666666665</v>
      </c>
      <c r="W55" s="60">
        <f t="shared" si="21"/>
        <v>4565.0913333333338</v>
      </c>
      <c r="X55" s="60">
        <f>W55+X54</f>
        <v>5181.107</v>
      </c>
      <c r="Y55" s="60">
        <f t="shared" si="21"/>
        <v>5207.1226666666662</v>
      </c>
      <c r="Z55" s="60">
        <f t="shared" si="21"/>
        <v>6305.1226666666662</v>
      </c>
      <c r="AA55" s="101">
        <f>Z55+AA54</f>
        <v>8328.1383333333324</v>
      </c>
      <c r="AB55" s="101">
        <f>AB54</f>
        <v>464.60833333333312</v>
      </c>
      <c r="AC55" s="60">
        <f>AC54</f>
        <v>0</v>
      </c>
      <c r="AD55" s="60">
        <f t="shared" si="21"/>
        <v>920</v>
      </c>
      <c r="AE55" s="60">
        <f>AD55+AE54</f>
        <v>920</v>
      </c>
      <c r="AF55" s="60">
        <f t="shared" si="20"/>
        <v>1896</v>
      </c>
      <c r="AG55" s="60">
        <f t="shared" si="20"/>
        <v>0</v>
      </c>
      <c r="AH55" s="60">
        <f t="shared" si="20"/>
        <v>0</v>
      </c>
      <c r="AI55" s="60">
        <f t="shared" si="20"/>
        <v>0</v>
      </c>
      <c r="AJ55" s="60">
        <f t="shared" si="20"/>
        <v>0</v>
      </c>
      <c r="AK55" s="60">
        <f t="shared" si="20"/>
        <v>0</v>
      </c>
      <c r="AL55" s="60">
        <f t="shared" si="20"/>
        <v>0</v>
      </c>
      <c r="AM55" s="60">
        <f t="shared" si="20"/>
        <v>0</v>
      </c>
      <c r="AN55" s="60">
        <f t="shared" si="20"/>
        <v>0</v>
      </c>
      <c r="AO55" s="60">
        <f t="shared" si="20"/>
        <v>0</v>
      </c>
      <c r="AP55" s="60">
        <f t="shared" si="20"/>
        <v>0</v>
      </c>
      <c r="AQ55" s="60">
        <f t="shared" si="20"/>
        <v>0</v>
      </c>
      <c r="AR55" s="60">
        <f t="shared" si="20"/>
        <v>0</v>
      </c>
      <c r="AS55" s="60">
        <f t="shared" si="20"/>
        <v>0</v>
      </c>
      <c r="AT55" s="60">
        <f t="shared" si="20"/>
        <v>0</v>
      </c>
      <c r="AU55" s="60">
        <f t="shared" si="20"/>
        <v>0</v>
      </c>
      <c r="AV55" s="60">
        <f t="shared" ref="AV55:BP55" si="22">+AV31+AV52+SUM(AV32:AV32)</f>
        <v>0</v>
      </c>
      <c r="AW55" s="60">
        <f t="shared" si="22"/>
        <v>0</v>
      </c>
      <c r="AX55" s="60">
        <f t="shared" si="22"/>
        <v>0</v>
      </c>
      <c r="AY55" s="60">
        <f t="shared" si="22"/>
        <v>0</v>
      </c>
      <c r="AZ55" s="60">
        <f t="shared" si="22"/>
        <v>0</v>
      </c>
      <c r="BA55" s="60">
        <f t="shared" si="22"/>
        <v>0</v>
      </c>
      <c r="BB55" s="60">
        <f t="shared" si="22"/>
        <v>0</v>
      </c>
      <c r="BC55" s="60">
        <f t="shared" si="22"/>
        <v>0</v>
      </c>
      <c r="BD55" s="60">
        <f t="shared" si="22"/>
        <v>0</v>
      </c>
      <c r="BE55" s="60">
        <f t="shared" si="22"/>
        <v>0</v>
      </c>
      <c r="BF55" s="60">
        <f t="shared" si="22"/>
        <v>0</v>
      </c>
      <c r="BG55" s="60">
        <f t="shared" si="22"/>
        <v>0</v>
      </c>
      <c r="BH55" s="60">
        <f t="shared" si="22"/>
        <v>0</v>
      </c>
      <c r="BI55" s="60">
        <f t="shared" si="22"/>
        <v>0</v>
      </c>
      <c r="BJ55" s="60">
        <f t="shared" si="22"/>
        <v>0</v>
      </c>
      <c r="BK55" s="60">
        <f t="shared" si="22"/>
        <v>0</v>
      </c>
      <c r="BL55" s="60">
        <f t="shared" si="22"/>
        <v>0</v>
      </c>
      <c r="BM55" s="60">
        <f t="shared" si="22"/>
        <v>0</v>
      </c>
      <c r="BN55" s="60">
        <f t="shared" si="22"/>
        <v>0</v>
      </c>
      <c r="BO55" s="102">
        <f>+BO31+BO52+SUM(BO32:BO32)</f>
        <v>49743.733333333337</v>
      </c>
      <c r="BP55" s="103">
        <f t="shared" si="22"/>
        <v>267633.15833333333</v>
      </c>
      <c r="BQ55" s="65">
        <f t="shared" ref="BQ55" si="23">BO55*1.2</f>
        <v>59692.480000000003</v>
      </c>
      <c r="BR55" s="64">
        <f>+BR31+BR52+SUM(BR32:BR32)</f>
        <v>321159.32000000007</v>
      </c>
      <c r="BS55" s="104">
        <f>SUM(BS22:BS54)</f>
        <v>0</v>
      </c>
      <c r="BT55" s="104">
        <f>SUM(BT22:BT54)</f>
        <v>0</v>
      </c>
      <c r="BU55" s="104">
        <f>SUM(BU22:BU54)</f>
        <v>0</v>
      </c>
      <c r="BV55" s="104"/>
    </row>
    <row r="56" spans="1:74" s="109" customFormat="1" ht="19.5" customHeight="1" x14ac:dyDescent="0.3">
      <c r="A56" s="105"/>
      <c r="B56" s="106"/>
      <c r="C56" s="107"/>
      <c r="D56" s="108"/>
      <c r="E56" s="26">
        <f>+D56+C56</f>
        <v>0</v>
      </c>
      <c r="F56" s="27"/>
      <c r="G56" s="28"/>
      <c r="H56" s="29"/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89">
        <v>0</v>
      </c>
      <c r="P56" s="89">
        <v>0</v>
      </c>
      <c r="Q56" s="89">
        <v>0</v>
      </c>
      <c r="R56" s="89">
        <v>0</v>
      </c>
      <c r="S56" s="89">
        <v>0</v>
      </c>
      <c r="T56" s="89">
        <v>0</v>
      </c>
      <c r="U56" s="89">
        <v>0</v>
      </c>
      <c r="V56" s="89">
        <v>0</v>
      </c>
      <c r="W56" s="89">
        <v>0</v>
      </c>
      <c r="X56" s="89">
        <v>0</v>
      </c>
      <c r="Y56" s="89">
        <v>0</v>
      </c>
      <c r="Z56" s="89">
        <v>0</v>
      </c>
      <c r="AA56" s="89">
        <v>0</v>
      </c>
      <c r="AB56" s="89">
        <v>0</v>
      </c>
      <c r="AC56" s="89">
        <v>0</v>
      </c>
      <c r="AD56" s="89">
        <v>0</v>
      </c>
      <c r="AE56" s="89">
        <v>0</v>
      </c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31">
        <f t="shared" ref="BO56:BO60" si="24">BQ56/$F$1</f>
        <v>0</v>
      </c>
      <c r="BP56" s="32">
        <f t="shared" ref="BP56:BP60" si="25">+E56-BO56</f>
        <v>0</v>
      </c>
      <c r="BQ56" s="41">
        <f t="shared" ref="BQ56" si="26">SUM(I56:BN56)</f>
        <v>0</v>
      </c>
      <c r="BR56" s="34">
        <f t="shared" ref="BR56:BR60" si="27">F56-BQ56</f>
        <v>0</v>
      </c>
      <c r="BS56" s="35"/>
      <c r="BT56" s="36"/>
      <c r="BU56" s="37"/>
      <c r="BV56" s="38"/>
    </row>
    <row r="57" spans="1:74" ht="20.100000000000001" customHeight="1" x14ac:dyDescent="0.3">
      <c r="A57" s="110"/>
      <c r="B57" s="23"/>
      <c r="C57" s="46"/>
      <c r="D57" s="47"/>
      <c r="E57" s="26">
        <f>+D57+C57</f>
        <v>0</v>
      </c>
      <c r="F57" s="27">
        <f>+ROUND(E57*1.196,2)</f>
        <v>0</v>
      </c>
      <c r="G57" s="28"/>
      <c r="H57" s="29"/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0</v>
      </c>
      <c r="O57" s="89">
        <v>0</v>
      </c>
      <c r="P57" s="89">
        <v>0</v>
      </c>
      <c r="Q57" s="89">
        <v>0</v>
      </c>
      <c r="R57" s="89">
        <v>0</v>
      </c>
      <c r="S57" s="89">
        <v>0</v>
      </c>
      <c r="T57" s="89">
        <v>0</v>
      </c>
      <c r="U57" s="89">
        <v>0</v>
      </c>
      <c r="V57" s="89">
        <v>0</v>
      </c>
      <c r="W57" s="89">
        <v>0</v>
      </c>
      <c r="X57" s="89">
        <v>0</v>
      </c>
      <c r="Y57" s="89">
        <v>0</v>
      </c>
      <c r="Z57" s="89">
        <v>0</v>
      </c>
      <c r="AA57" s="89">
        <v>0</v>
      </c>
      <c r="AB57" s="89">
        <v>0</v>
      </c>
      <c r="AC57" s="89">
        <v>0</v>
      </c>
      <c r="AD57" s="89">
        <v>0</v>
      </c>
      <c r="AE57" s="89">
        <v>0</v>
      </c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31">
        <f t="shared" si="24"/>
        <v>0</v>
      </c>
      <c r="BP57" s="32">
        <f t="shared" si="25"/>
        <v>0</v>
      </c>
      <c r="BQ57" s="41">
        <f t="shared" ref="BQ57:BQ60" si="28">SUM(I57:BN57)</f>
        <v>0</v>
      </c>
      <c r="BR57" s="34">
        <f t="shared" si="27"/>
        <v>0</v>
      </c>
      <c r="BS57" s="35"/>
      <c r="BT57" s="36"/>
      <c r="BU57" s="37"/>
      <c r="BV57" s="38"/>
    </row>
    <row r="58" spans="1:74" ht="20.100000000000001" customHeight="1" x14ac:dyDescent="0.3">
      <c r="A58" s="110"/>
      <c r="B58" s="23"/>
      <c r="C58" s="42"/>
      <c r="D58" s="47"/>
      <c r="E58" s="26">
        <f>+D58+C58</f>
        <v>0</v>
      </c>
      <c r="F58" s="111">
        <f>+E58</f>
        <v>0</v>
      </c>
      <c r="G58" s="112"/>
      <c r="H58" s="29"/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0</v>
      </c>
      <c r="O58" s="89">
        <v>0</v>
      </c>
      <c r="P58" s="89">
        <v>0</v>
      </c>
      <c r="Q58" s="89">
        <v>0</v>
      </c>
      <c r="R58" s="89">
        <v>0</v>
      </c>
      <c r="S58" s="89">
        <v>0</v>
      </c>
      <c r="T58" s="89">
        <v>0</v>
      </c>
      <c r="U58" s="89">
        <v>0</v>
      </c>
      <c r="V58" s="89">
        <v>0</v>
      </c>
      <c r="W58" s="89">
        <v>0</v>
      </c>
      <c r="X58" s="89">
        <v>0</v>
      </c>
      <c r="Y58" s="89">
        <v>0</v>
      </c>
      <c r="Z58" s="89">
        <v>0</v>
      </c>
      <c r="AA58" s="89">
        <v>0</v>
      </c>
      <c r="AB58" s="89">
        <v>0</v>
      </c>
      <c r="AC58" s="89">
        <v>0</v>
      </c>
      <c r="AD58" s="89">
        <v>0</v>
      </c>
      <c r="AE58" s="89">
        <v>0</v>
      </c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31">
        <f t="shared" si="24"/>
        <v>0</v>
      </c>
      <c r="BP58" s="32">
        <f t="shared" si="25"/>
        <v>0</v>
      </c>
      <c r="BQ58" s="41">
        <f t="shared" si="28"/>
        <v>0</v>
      </c>
      <c r="BR58" s="34">
        <f t="shared" si="27"/>
        <v>0</v>
      </c>
      <c r="BS58" s="35"/>
      <c r="BT58" s="36"/>
      <c r="BU58" s="37"/>
      <c r="BV58" s="38"/>
    </row>
    <row r="59" spans="1:74" ht="20.100000000000001" customHeight="1" x14ac:dyDescent="0.3">
      <c r="A59" s="110"/>
      <c r="B59" s="23"/>
      <c r="C59" s="42"/>
      <c r="D59" s="47"/>
      <c r="E59" s="26">
        <f>+D59+C59</f>
        <v>0</v>
      </c>
      <c r="F59" s="111">
        <f>+E59</f>
        <v>0</v>
      </c>
      <c r="G59" s="112"/>
      <c r="H59" s="29"/>
      <c r="I59" s="89">
        <v>0</v>
      </c>
      <c r="J59" s="89">
        <v>0</v>
      </c>
      <c r="K59" s="89">
        <v>0</v>
      </c>
      <c r="L59" s="89">
        <v>0</v>
      </c>
      <c r="M59" s="89">
        <v>0</v>
      </c>
      <c r="N59" s="89">
        <v>0</v>
      </c>
      <c r="O59" s="89">
        <v>0</v>
      </c>
      <c r="P59" s="89">
        <v>0</v>
      </c>
      <c r="Q59" s="89">
        <v>0</v>
      </c>
      <c r="R59" s="89">
        <v>0</v>
      </c>
      <c r="S59" s="89">
        <v>0</v>
      </c>
      <c r="T59" s="89">
        <v>0</v>
      </c>
      <c r="U59" s="89">
        <v>0</v>
      </c>
      <c r="V59" s="89">
        <v>0</v>
      </c>
      <c r="W59" s="89">
        <v>0</v>
      </c>
      <c r="X59" s="89">
        <v>0</v>
      </c>
      <c r="Y59" s="89">
        <v>0</v>
      </c>
      <c r="Z59" s="89">
        <v>0</v>
      </c>
      <c r="AA59" s="89">
        <v>0</v>
      </c>
      <c r="AB59" s="89">
        <v>0</v>
      </c>
      <c r="AC59" s="89">
        <v>0</v>
      </c>
      <c r="AD59" s="89">
        <v>0</v>
      </c>
      <c r="AE59" s="89">
        <v>0</v>
      </c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31">
        <f t="shared" si="24"/>
        <v>0</v>
      </c>
      <c r="BP59" s="32">
        <f t="shared" si="25"/>
        <v>0</v>
      </c>
      <c r="BQ59" s="41">
        <f t="shared" si="28"/>
        <v>0</v>
      </c>
      <c r="BR59" s="34">
        <f t="shared" si="27"/>
        <v>0</v>
      </c>
      <c r="BS59" s="35"/>
      <c r="BT59" s="36"/>
      <c r="BU59" s="37"/>
      <c r="BV59" s="38"/>
    </row>
    <row r="60" spans="1:74" ht="20.100000000000001" customHeight="1" x14ac:dyDescent="0.3">
      <c r="A60" s="110"/>
      <c r="B60" s="23"/>
      <c r="C60" s="46"/>
      <c r="D60" s="47"/>
      <c r="E60" s="26">
        <f>+D60+C60</f>
        <v>0</v>
      </c>
      <c r="F60" s="111">
        <f>+E60</f>
        <v>0</v>
      </c>
      <c r="G60" s="112"/>
      <c r="H60" s="29"/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9">
        <v>0</v>
      </c>
      <c r="P60" s="89">
        <v>0</v>
      </c>
      <c r="Q60" s="89">
        <v>0</v>
      </c>
      <c r="R60" s="89">
        <v>0</v>
      </c>
      <c r="S60" s="89">
        <v>0</v>
      </c>
      <c r="T60" s="89">
        <v>0</v>
      </c>
      <c r="U60" s="89">
        <v>0</v>
      </c>
      <c r="V60" s="89">
        <v>0</v>
      </c>
      <c r="W60" s="89">
        <v>0</v>
      </c>
      <c r="X60" s="89">
        <v>0</v>
      </c>
      <c r="Y60" s="89">
        <v>0</v>
      </c>
      <c r="Z60" s="89">
        <v>0</v>
      </c>
      <c r="AA60" s="89">
        <v>0</v>
      </c>
      <c r="AB60" s="89">
        <v>0</v>
      </c>
      <c r="AC60" s="89">
        <v>0</v>
      </c>
      <c r="AD60" s="89">
        <v>0</v>
      </c>
      <c r="AE60" s="89">
        <v>0</v>
      </c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31">
        <f t="shared" si="24"/>
        <v>0</v>
      </c>
      <c r="BP60" s="32">
        <f t="shared" si="25"/>
        <v>0</v>
      </c>
      <c r="BQ60" s="41">
        <f t="shared" si="28"/>
        <v>0</v>
      </c>
      <c r="BR60" s="34">
        <f t="shared" si="27"/>
        <v>0</v>
      </c>
      <c r="BS60" s="35"/>
      <c r="BT60" s="36"/>
      <c r="BU60" s="37"/>
      <c r="BV60" s="38"/>
    </row>
    <row r="61" spans="1:74" s="66" customFormat="1" ht="20.100000000000001" customHeight="1" thickBot="1" x14ac:dyDescent="0.3">
      <c r="A61" s="113"/>
      <c r="B61" s="114"/>
      <c r="C61" s="115">
        <f>SUM(C56:C60)</f>
        <v>0</v>
      </c>
      <c r="D61" s="116">
        <f>SUM(D57:D60)</f>
        <v>0</v>
      </c>
      <c r="E61" s="116">
        <f>SUM(E57:E60)</f>
        <v>0</v>
      </c>
      <c r="F61" s="116">
        <f>SUM(F57:F60)</f>
        <v>0</v>
      </c>
      <c r="G61" s="117"/>
      <c r="H61" s="118"/>
      <c r="I61" s="115">
        <f>SUM(I56:I60)</f>
        <v>0</v>
      </c>
      <c r="J61" s="115">
        <f t="shared" ref="J61:AE61" si="29">SUM(J56:J60)</f>
        <v>0</v>
      </c>
      <c r="K61" s="115">
        <f t="shared" si="29"/>
        <v>0</v>
      </c>
      <c r="L61" s="115">
        <f t="shared" si="29"/>
        <v>0</v>
      </c>
      <c r="M61" s="115">
        <f t="shared" si="29"/>
        <v>0</v>
      </c>
      <c r="N61" s="115">
        <f t="shared" si="29"/>
        <v>0</v>
      </c>
      <c r="O61" s="115">
        <f t="shared" si="29"/>
        <v>0</v>
      </c>
      <c r="P61" s="115">
        <f t="shared" si="29"/>
        <v>0</v>
      </c>
      <c r="Q61" s="115">
        <f t="shared" si="29"/>
        <v>0</v>
      </c>
      <c r="R61" s="115">
        <f t="shared" si="29"/>
        <v>0</v>
      </c>
      <c r="S61" s="115">
        <f t="shared" si="29"/>
        <v>0</v>
      </c>
      <c r="T61" s="115">
        <f t="shared" si="29"/>
        <v>0</v>
      </c>
      <c r="U61" s="115">
        <f t="shared" si="29"/>
        <v>0</v>
      </c>
      <c r="V61" s="115">
        <f t="shared" si="29"/>
        <v>0</v>
      </c>
      <c r="W61" s="115">
        <f t="shared" si="29"/>
        <v>0</v>
      </c>
      <c r="X61" s="115">
        <f t="shared" si="29"/>
        <v>0</v>
      </c>
      <c r="Y61" s="115">
        <f t="shared" si="29"/>
        <v>0</v>
      </c>
      <c r="Z61" s="115">
        <f t="shared" si="29"/>
        <v>0</v>
      </c>
      <c r="AA61" s="115">
        <f t="shared" si="29"/>
        <v>0</v>
      </c>
      <c r="AB61" s="115">
        <f t="shared" si="29"/>
        <v>0</v>
      </c>
      <c r="AC61" s="115">
        <f t="shared" si="29"/>
        <v>0</v>
      </c>
      <c r="AD61" s="115">
        <f t="shared" si="29"/>
        <v>0</v>
      </c>
      <c r="AE61" s="115">
        <f t="shared" si="29"/>
        <v>0</v>
      </c>
      <c r="AF61" s="119">
        <f t="shared" ref="AF61:BU61" si="30">SUM(AF57:AF60)</f>
        <v>0</v>
      </c>
      <c r="AG61" s="119">
        <f t="shared" si="30"/>
        <v>0</v>
      </c>
      <c r="AH61" s="119">
        <f t="shared" si="30"/>
        <v>0</v>
      </c>
      <c r="AI61" s="119">
        <f t="shared" si="30"/>
        <v>0</v>
      </c>
      <c r="AJ61" s="119">
        <f t="shared" si="30"/>
        <v>0</v>
      </c>
      <c r="AK61" s="119">
        <f t="shared" si="30"/>
        <v>0</v>
      </c>
      <c r="AL61" s="119">
        <f t="shared" si="30"/>
        <v>0</v>
      </c>
      <c r="AM61" s="119">
        <f t="shared" si="30"/>
        <v>0</v>
      </c>
      <c r="AN61" s="119">
        <f t="shared" si="30"/>
        <v>0</v>
      </c>
      <c r="AO61" s="119">
        <f t="shared" si="30"/>
        <v>0</v>
      </c>
      <c r="AP61" s="119">
        <f t="shared" si="30"/>
        <v>0</v>
      </c>
      <c r="AQ61" s="119">
        <f t="shared" si="30"/>
        <v>0</v>
      </c>
      <c r="AR61" s="119">
        <f t="shared" si="30"/>
        <v>0</v>
      </c>
      <c r="AS61" s="119">
        <f t="shared" si="30"/>
        <v>0</v>
      </c>
      <c r="AT61" s="119">
        <f t="shared" si="30"/>
        <v>0</v>
      </c>
      <c r="AU61" s="119">
        <f t="shared" si="30"/>
        <v>0</v>
      </c>
      <c r="AV61" s="119">
        <f t="shared" si="30"/>
        <v>0</v>
      </c>
      <c r="AW61" s="119">
        <f t="shared" si="30"/>
        <v>0</v>
      </c>
      <c r="AX61" s="119">
        <f t="shared" si="30"/>
        <v>0</v>
      </c>
      <c r="AY61" s="119">
        <f t="shared" si="30"/>
        <v>0</v>
      </c>
      <c r="AZ61" s="119">
        <f t="shared" si="30"/>
        <v>0</v>
      </c>
      <c r="BA61" s="119">
        <f t="shared" si="30"/>
        <v>0</v>
      </c>
      <c r="BB61" s="119">
        <f t="shared" si="30"/>
        <v>0</v>
      </c>
      <c r="BC61" s="119">
        <f t="shared" si="30"/>
        <v>0</v>
      </c>
      <c r="BD61" s="119">
        <f>SUM(BD57:BD60)</f>
        <v>0</v>
      </c>
      <c r="BE61" s="119">
        <f>SUM(BE57:BE60)</f>
        <v>0</v>
      </c>
      <c r="BF61" s="119">
        <f>SUM(BF57:BF60)</f>
        <v>0</v>
      </c>
      <c r="BG61" s="119">
        <f t="shared" ref="BG61:BM61" si="31">SUM(BG57:BG60)</f>
        <v>0</v>
      </c>
      <c r="BH61" s="119">
        <f t="shared" si="31"/>
        <v>0</v>
      </c>
      <c r="BI61" s="119">
        <f t="shared" si="31"/>
        <v>0</v>
      </c>
      <c r="BJ61" s="119">
        <f t="shared" si="31"/>
        <v>0</v>
      </c>
      <c r="BK61" s="119">
        <f t="shared" si="31"/>
        <v>0</v>
      </c>
      <c r="BL61" s="119">
        <f t="shared" si="31"/>
        <v>0</v>
      </c>
      <c r="BM61" s="119">
        <f t="shared" si="31"/>
        <v>0</v>
      </c>
      <c r="BN61" s="119">
        <f t="shared" si="30"/>
        <v>0</v>
      </c>
      <c r="BO61" s="120">
        <f>SUM(BO56:BO60)</f>
        <v>0</v>
      </c>
      <c r="BP61" s="120">
        <f>SUM(BP56:BP60)</f>
        <v>0</v>
      </c>
      <c r="BQ61" s="120">
        <f>SUM(BQ56:BQ60)</f>
        <v>0</v>
      </c>
      <c r="BR61" s="120">
        <f>SUM(BR56:BR60)</f>
        <v>0</v>
      </c>
      <c r="BS61" s="119">
        <f t="shared" si="30"/>
        <v>0</v>
      </c>
      <c r="BT61" s="119">
        <f t="shared" si="30"/>
        <v>0</v>
      </c>
      <c r="BU61" s="119">
        <f t="shared" si="30"/>
        <v>0</v>
      </c>
      <c r="BV61" s="119"/>
    </row>
    <row r="62" spans="1:74" ht="20.100000000000001" customHeight="1" thickBot="1" x14ac:dyDescent="0.35">
      <c r="C62" s="88"/>
      <c r="E62" s="88"/>
      <c r="Q62" s="121"/>
      <c r="S62" s="121"/>
      <c r="T62" s="121"/>
      <c r="U62" s="121"/>
      <c r="V62" s="121"/>
      <c r="W62" s="122"/>
      <c r="X62" s="121"/>
      <c r="Y62" s="88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3"/>
      <c r="BP62" s="123"/>
      <c r="BQ62" s="97"/>
      <c r="BR62" s="124"/>
      <c r="BT62" s="121"/>
    </row>
    <row r="63" spans="1:74" ht="29.25" customHeight="1" thickBot="1" x14ac:dyDescent="0.35">
      <c r="A63" s="125" t="s">
        <v>60</v>
      </c>
      <c r="B63" s="126"/>
      <c r="C63" s="127">
        <v>1092000</v>
      </c>
      <c r="D63" s="128">
        <v>109980</v>
      </c>
      <c r="E63" s="129">
        <f>+C63+D63</f>
        <v>1201980</v>
      </c>
      <c r="F63" s="130">
        <f>+E63*1.2</f>
        <v>1442376</v>
      </c>
      <c r="G63" s="131"/>
      <c r="H63" s="132"/>
      <c r="I63" s="133">
        <v>0</v>
      </c>
      <c r="J63" s="133">
        <v>0</v>
      </c>
      <c r="K63" s="133">
        <v>0</v>
      </c>
      <c r="L63" s="133">
        <v>0</v>
      </c>
      <c r="M63" s="134">
        <v>65520</v>
      </c>
      <c r="N63" s="133">
        <v>0</v>
      </c>
      <c r="O63" s="133">
        <v>0</v>
      </c>
      <c r="P63" s="133">
        <v>0</v>
      </c>
      <c r="Q63" s="133">
        <v>0</v>
      </c>
      <c r="R63" s="133">
        <v>0</v>
      </c>
      <c r="S63" s="133">
        <v>0</v>
      </c>
      <c r="T63" s="133">
        <v>0</v>
      </c>
      <c r="U63" s="133">
        <v>0</v>
      </c>
      <c r="V63" s="133">
        <v>0</v>
      </c>
      <c r="W63" s="133">
        <v>0</v>
      </c>
      <c r="X63" s="133">
        <v>0</v>
      </c>
      <c r="Y63" s="133">
        <v>0</v>
      </c>
      <c r="Z63" s="133">
        <v>0</v>
      </c>
      <c r="AA63" s="133">
        <v>0</v>
      </c>
      <c r="AB63" s="133">
        <v>0</v>
      </c>
      <c r="AC63" s="133">
        <v>0</v>
      </c>
      <c r="AD63" s="133">
        <v>0</v>
      </c>
      <c r="AE63" s="133">
        <v>0</v>
      </c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31">
        <f t="shared" ref="BO63" si="32">BQ63/$F$1</f>
        <v>54600</v>
      </c>
      <c r="BP63" s="32">
        <f t="shared" ref="BP63" si="33">+E63-BO63</f>
        <v>1147380</v>
      </c>
      <c r="BQ63" s="156">
        <f t="shared" ref="BQ63" si="34">SUM(I63:BN63)</f>
        <v>65520</v>
      </c>
      <c r="BR63" s="34">
        <f t="shared" ref="BR63" si="35">F63-BQ63</f>
        <v>1376856</v>
      </c>
      <c r="BS63" s="136"/>
      <c r="BT63" s="137"/>
      <c r="BU63" s="138"/>
      <c r="BV63" s="139"/>
    </row>
    <row r="64" spans="1:74" ht="29.25" customHeight="1" thickBot="1" x14ac:dyDescent="0.35">
      <c r="A64" s="125" t="s">
        <v>0</v>
      </c>
      <c r="B64" s="126"/>
      <c r="C64" s="127"/>
      <c r="D64" s="128"/>
      <c r="E64" s="129"/>
      <c r="F64" s="130"/>
      <c r="G64" s="131"/>
      <c r="H64" s="132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40">
        <f>M63-M63/F1</f>
        <v>10920</v>
      </c>
      <c r="AC64" s="133"/>
      <c r="AD64" s="133"/>
      <c r="AE64" s="133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31"/>
      <c r="BP64" s="32"/>
      <c r="BQ64" s="41"/>
      <c r="BR64" s="34"/>
      <c r="BS64" s="136"/>
      <c r="BT64" s="137"/>
      <c r="BU64" s="138"/>
      <c r="BV64" s="139"/>
    </row>
    <row r="65" spans="1:74" s="109" customFormat="1" ht="27.75" customHeight="1" thickBot="1" x14ac:dyDescent="0.35">
      <c r="A65" s="141" t="s">
        <v>61</v>
      </c>
      <c r="B65" s="142"/>
      <c r="C65" s="143"/>
      <c r="D65" s="144"/>
      <c r="E65" s="129">
        <f>+D65+C65</f>
        <v>0</v>
      </c>
      <c r="F65" s="130">
        <f>+E65</f>
        <v>0</v>
      </c>
      <c r="G65" s="131"/>
      <c r="H65" s="132"/>
      <c r="I65" s="133">
        <v>0</v>
      </c>
      <c r="J65" s="133">
        <v>0</v>
      </c>
      <c r="K65" s="133">
        <v>0</v>
      </c>
      <c r="L65" s="133">
        <v>0</v>
      </c>
      <c r="M65" s="133">
        <v>0</v>
      </c>
      <c r="N65" s="133">
        <v>0</v>
      </c>
      <c r="O65" s="133">
        <v>0</v>
      </c>
      <c r="P65" s="133">
        <v>0</v>
      </c>
      <c r="Q65" s="133">
        <v>0</v>
      </c>
      <c r="R65" s="133">
        <v>0</v>
      </c>
      <c r="S65" s="133">
        <v>0</v>
      </c>
      <c r="T65" s="133">
        <v>0</v>
      </c>
      <c r="U65" s="133">
        <v>0</v>
      </c>
      <c r="V65" s="133">
        <v>0</v>
      </c>
      <c r="W65" s="133">
        <v>0</v>
      </c>
      <c r="X65" s="133">
        <v>0</v>
      </c>
      <c r="Y65" s="133">
        <v>0</v>
      </c>
      <c r="Z65" s="133">
        <v>0</v>
      </c>
      <c r="AA65" s="133">
        <v>0</v>
      </c>
      <c r="AB65" s="133">
        <v>0</v>
      </c>
      <c r="AC65" s="133">
        <v>0</v>
      </c>
      <c r="AD65" s="133">
        <v>0</v>
      </c>
      <c r="AE65" s="133">
        <v>0</v>
      </c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31">
        <f t="shared" ref="BO65" si="36">BQ65/$F$1</f>
        <v>0</v>
      </c>
      <c r="BP65" s="32">
        <f t="shared" ref="BP65" si="37">+E65-BO65</f>
        <v>0</v>
      </c>
      <c r="BQ65" s="41">
        <f t="shared" ref="BQ65" si="38">SUM(I65:BN65)</f>
        <v>0</v>
      </c>
      <c r="BR65" s="34">
        <f t="shared" ref="BR65" si="39">F65-BQ65</f>
        <v>0</v>
      </c>
      <c r="BS65" s="136"/>
      <c r="BT65" s="137"/>
      <c r="BU65" s="138"/>
      <c r="BV65" s="139"/>
    </row>
    <row r="66" spans="1:74" s="154" customFormat="1" ht="48.75" customHeight="1" thickBot="1" x14ac:dyDescent="0.35">
      <c r="A66" s="145" t="s">
        <v>62</v>
      </c>
      <c r="B66" s="146"/>
      <c r="C66" s="147">
        <f t="shared" ref="C66:BO66" si="40">+C31+C52+C61+C63+C65</f>
        <v>8152357.5</v>
      </c>
      <c r="D66" s="147">
        <f t="shared" si="40"/>
        <v>117399</v>
      </c>
      <c r="E66" s="147">
        <f t="shared" si="40"/>
        <v>1519756.5</v>
      </c>
      <c r="F66" s="147">
        <f t="shared" si="40"/>
        <v>1823707.8</v>
      </c>
      <c r="G66" s="148"/>
      <c r="H66" s="149">
        <f t="shared" si="40"/>
        <v>0</v>
      </c>
      <c r="I66" s="150">
        <f t="shared" si="40"/>
        <v>0</v>
      </c>
      <c r="J66" s="150">
        <f t="shared" si="40"/>
        <v>0</v>
      </c>
      <c r="K66" s="150">
        <f t="shared" si="40"/>
        <v>0</v>
      </c>
      <c r="L66" s="150">
        <f t="shared" si="40"/>
        <v>0</v>
      </c>
      <c r="M66" s="150">
        <f t="shared" si="40"/>
        <v>65520</v>
      </c>
      <c r="N66" s="150">
        <f t="shared" si="40"/>
        <v>0</v>
      </c>
      <c r="O66" s="150">
        <f t="shared" si="40"/>
        <v>0</v>
      </c>
      <c r="P66" s="150">
        <f t="shared" si="40"/>
        <v>0</v>
      </c>
      <c r="Q66" s="150">
        <f t="shared" si="40"/>
        <v>0</v>
      </c>
      <c r="R66" s="150">
        <f t="shared" si="40"/>
        <v>0</v>
      </c>
      <c r="S66" s="150">
        <f t="shared" si="40"/>
        <v>6852</v>
      </c>
      <c r="T66" s="150">
        <f t="shared" si="40"/>
        <v>0</v>
      </c>
      <c r="U66" s="150">
        <f t="shared" si="40"/>
        <v>6342</v>
      </c>
      <c r="V66" s="150">
        <f t="shared" si="40"/>
        <v>4084.2939999999999</v>
      </c>
      <c r="W66" s="150">
        <f t="shared" si="40"/>
        <v>10112.253999999999</v>
      </c>
      <c r="X66" s="150">
        <f t="shared" si="40"/>
        <v>3696.0940000000001</v>
      </c>
      <c r="Y66" s="150">
        <f t="shared" si="40"/>
        <v>156.09400000000002</v>
      </c>
      <c r="Z66" s="150">
        <f t="shared" si="40"/>
        <v>6588</v>
      </c>
      <c r="AA66" s="150">
        <f t="shared" si="40"/>
        <v>12138.093999999999</v>
      </c>
      <c r="AB66" s="150">
        <f t="shared" si="40"/>
        <v>2787.65</v>
      </c>
      <c r="AC66" s="150">
        <f t="shared" si="40"/>
        <v>0</v>
      </c>
      <c r="AD66" s="150">
        <f t="shared" si="40"/>
        <v>5520</v>
      </c>
      <c r="AE66" s="150">
        <f t="shared" si="40"/>
        <v>0</v>
      </c>
      <c r="AF66" s="150">
        <f t="shared" si="40"/>
        <v>1896</v>
      </c>
      <c r="AG66" s="150">
        <f t="shared" si="40"/>
        <v>0</v>
      </c>
      <c r="AH66" s="150">
        <f t="shared" si="40"/>
        <v>0</v>
      </c>
      <c r="AI66" s="150">
        <f t="shared" si="40"/>
        <v>0</v>
      </c>
      <c r="AJ66" s="150">
        <f t="shared" si="40"/>
        <v>0</v>
      </c>
      <c r="AK66" s="150">
        <f t="shared" si="40"/>
        <v>0</v>
      </c>
      <c r="AL66" s="150">
        <f t="shared" si="40"/>
        <v>0</v>
      </c>
      <c r="AM66" s="150">
        <f t="shared" si="40"/>
        <v>0</v>
      </c>
      <c r="AN66" s="150">
        <f t="shared" si="40"/>
        <v>0</v>
      </c>
      <c r="AO66" s="150">
        <f t="shared" si="40"/>
        <v>0</v>
      </c>
      <c r="AP66" s="150">
        <f t="shared" si="40"/>
        <v>0</v>
      </c>
      <c r="AQ66" s="150">
        <f t="shared" si="40"/>
        <v>0</v>
      </c>
      <c r="AR66" s="150">
        <f t="shared" si="40"/>
        <v>0</v>
      </c>
      <c r="AS66" s="150">
        <f t="shared" si="40"/>
        <v>0</v>
      </c>
      <c r="AT66" s="150">
        <f t="shared" si="40"/>
        <v>0</v>
      </c>
      <c r="AU66" s="150">
        <f t="shared" si="40"/>
        <v>0</v>
      </c>
      <c r="AV66" s="150">
        <f t="shared" si="40"/>
        <v>0</v>
      </c>
      <c r="AW66" s="150">
        <f t="shared" si="40"/>
        <v>0</v>
      </c>
      <c r="AX66" s="150">
        <f t="shared" si="40"/>
        <v>0</v>
      </c>
      <c r="AY66" s="150">
        <f t="shared" si="40"/>
        <v>0</v>
      </c>
      <c r="AZ66" s="150">
        <f t="shared" si="40"/>
        <v>0</v>
      </c>
      <c r="BA66" s="150">
        <f t="shared" si="40"/>
        <v>0</v>
      </c>
      <c r="BB66" s="150">
        <f t="shared" si="40"/>
        <v>0</v>
      </c>
      <c r="BC66" s="150">
        <f t="shared" si="40"/>
        <v>0</v>
      </c>
      <c r="BD66" s="150">
        <f t="shared" si="40"/>
        <v>0</v>
      </c>
      <c r="BE66" s="150">
        <f t="shared" si="40"/>
        <v>0</v>
      </c>
      <c r="BF66" s="150">
        <f t="shared" si="40"/>
        <v>0</v>
      </c>
      <c r="BG66" s="150">
        <f t="shared" si="40"/>
        <v>0</v>
      </c>
      <c r="BH66" s="150">
        <f t="shared" si="40"/>
        <v>0</v>
      </c>
      <c r="BI66" s="150">
        <f t="shared" si="40"/>
        <v>0</v>
      </c>
      <c r="BJ66" s="150">
        <f t="shared" si="40"/>
        <v>0</v>
      </c>
      <c r="BK66" s="150">
        <f t="shared" si="40"/>
        <v>0</v>
      </c>
      <c r="BL66" s="150">
        <f t="shared" si="40"/>
        <v>0</v>
      </c>
      <c r="BM66" s="150">
        <f t="shared" si="40"/>
        <v>0</v>
      </c>
      <c r="BN66" s="150">
        <f t="shared" si="40"/>
        <v>0</v>
      </c>
      <c r="BO66" s="151">
        <f t="shared" si="40"/>
        <v>104343.73333333334</v>
      </c>
      <c r="BP66" s="151">
        <f t="shared" ref="BP66:BV66" si="41">+BP31+BP52+BP61+BP63+BP65</f>
        <v>1415013.1583333332</v>
      </c>
      <c r="BQ66" s="152">
        <f>+BQ31+BQ52+BQ61+BQ63+BQ65</f>
        <v>125212.48000000001</v>
      </c>
      <c r="BR66" s="151">
        <f>+BR31+BR52+BR61+BR63+BR65</f>
        <v>1698015.32</v>
      </c>
      <c r="BS66" s="153">
        <f t="shared" si="41"/>
        <v>0</v>
      </c>
      <c r="BT66" s="153">
        <f t="shared" si="41"/>
        <v>0</v>
      </c>
      <c r="BU66" s="153">
        <f t="shared" si="41"/>
        <v>0</v>
      </c>
      <c r="BV66" s="153">
        <f t="shared" si="41"/>
        <v>0</v>
      </c>
    </row>
  </sheetData>
  <mergeCells count="1">
    <mergeCell ref="I1:BN1"/>
  </mergeCells>
  <printOptions horizontalCentered="1" verticalCentered="1" gridLines="1"/>
  <pageMargins left="0.15748031496062992" right="0.15748031496062992" top="0.15748031496062992" bottom="0.23622047244094491" header="0.15748031496062992" footer="0.23622047244094491"/>
  <pageSetup paperSize="8" scale="64" fitToHeight="0" orientation="portrait" r:id="rId1"/>
  <headerFooter alignWithMargins="0">
    <oddHeader>&amp;LIDEFIA SAS&amp;C- LA CHESNAIE - I103&amp;R&amp;D&amp;T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Bilan programmation</vt:lpstr>
      <vt:lpstr>..........</vt:lpstr>
      <vt:lpstr>suivi facturation TTC SCCV</vt:lpstr>
      <vt:lpstr>'suivi facturation TTC SCCV'!Impression_des_titres</vt:lpstr>
      <vt:lpstr>'suivi facturation TTC SCCV'!Zone_d_impression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P</dc:creator>
  <cp:lastModifiedBy>Damien SOULLARD</cp:lastModifiedBy>
  <cp:lastPrinted>2024-09-27T14:43:15Z</cp:lastPrinted>
  <dcterms:created xsi:type="dcterms:W3CDTF">2016-05-10T08:45:31Z</dcterms:created>
  <dcterms:modified xsi:type="dcterms:W3CDTF">2024-11-18T17:33:11Z</dcterms:modified>
</cp:coreProperties>
</file>