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mairiendm-my.sharepoint.com/personal/compta_notredamedesmillieres_fr/Documents/Bureau/LOCATION SALLE POLYVALENTE/"/>
    </mc:Choice>
  </mc:AlternateContent>
  <xr:revisionPtr revIDLastSave="554" documentId="8_{FD177765-8FB0-4E9D-A8BC-D15B77790D24}" xr6:coauthVersionLast="47" xr6:coauthVersionMax="47" xr10:uidLastSave="{09959BED-57EE-47E5-8419-6A251BC40BE6}"/>
  <bookViews>
    <workbookView xWindow="-120" yWindow="-120" windowWidth="29040" windowHeight="15720" activeTab="3" xr2:uid="{325D3C28-585D-4AAD-A5E0-0897F14FD0A5}"/>
  </bookViews>
  <sheets>
    <sheet name="Aout-2025" sheetId="19" r:id="rId1"/>
    <sheet name="Sept-2025" sheetId="1" r:id="rId2"/>
    <sheet name="Oct-2025" sheetId="2" r:id="rId3"/>
    <sheet name="Nov-2025 " sheetId="3" r:id="rId4"/>
    <sheet name="Dec-2025" sheetId="4" r:id="rId5"/>
    <sheet name="jan-2026" sheetId="5" r:id="rId6"/>
    <sheet name="fév -2026" sheetId="6" r:id="rId7"/>
    <sheet name="mars -2026" sheetId="7" r:id="rId8"/>
    <sheet name="avr-2026" sheetId="8" r:id="rId9"/>
    <sheet name="mai-2026 " sheetId="11" r:id="rId10"/>
    <sheet name="juin-2026" sheetId="12" r:id="rId11"/>
    <sheet name="juillet-2026" sheetId="13" r:id="rId12"/>
    <sheet name="Aout-2026 " sheetId="14" r:id="rId13"/>
    <sheet name="Sept-2026 " sheetId="15" r:id="rId14"/>
    <sheet name="Oct-2026" sheetId="16" r:id="rId15"/>
    <sheet name="Nov-2026" sheetId="17" r:id="rId16"/>
    <sheet name="Déc-2026" sheetId="18" r:id="rId17"/>
    <sheet name="Feuil3" sheetId="10" r:id="rId18"/>
  </sheets>
  <definedNames>
    <definedName name="CalendarYear">#REF!</definedName>
    <definedName name="CléCongé">#REF!</definedName>
    <definedName name="CléMaladie">#REF!</definedName>
    <definedName name="CléPersonnalisée1">#REF!</definedName>
    <definedName name="CléPersonnalisée2">#REF!</definedName>
    <definedName name="CléPersonnel">#REF!</definedName>
    <definedName name="NomMois" localSheetId="0">'Aout-2025'!#REF!</definedName>
    <definedName name="NomMois" localSheetId="12">'Sept-2025'!$B$2</definedName>
    <definedName name="NomMois" localSheetId="8">'Sept-2025'!$B$2</definedName>
    <definedName name="NomMois" localSheetId="4">'Sept-2025'!$B$2</definedName>
    <definedName name="NomMois" localSheetId="16">'Sept-2025'!$B$2</definedName>
    <definedName name="NomMois" localSheetId="6">'Sept-2025'!$B$2</definedName>
    <definedName name="NomMois" localSheetId="5">'Sept-2025'!$B$2</definedName>
    <definedName name="NomMois" localSheetId="11">'Sept-2025'!$B$2</definedName>
    <definedName name="NomMois" localSheetId="10">'Sept-2025'!$B$2</definedName>
    <definedName name="NomMois" localSheetId="9">'Sept-2025'!$B$2</definedName>
    <definedName name="NomMois" localSheetId="7">'Sept-2025'!$B$2</definedName>
    <definedName name="NomMois" localSheetId="3">'Sept-2025'!$B$2</definedName>
    <definedName name="NomMois" localSheetId="15">'Sept-2025'!$B$2</definedName>
    <definedName name="NomMois" localSheetId="2">'Oct-2025'!$B$2</definedName>
    <definedName name="NomMois" localSheetId="14">'Sept-2025'!$B$2</definedName>
    <definedName name="NomMois" localSheetId="1">'Sept-2025'!$B$2</definedName>
    <definedName name="NomMois" localSheetId="13">'Sept-2025'!$B$2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7" i="19" l="1"/>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AG16" i="19"/>
  <c r="AG15" i="19"/>
  <c r="AG14" i="19"/>
  <c r="AG13" i="19"/>
  <c r="AG12" i="19"/>
  <c r="AG11" i="19"/>
  <c r="AG10" i="19"/>
  <c r="AG9" i="19"/>
  <c r="AG8" i="19"/>
  <c r="AG7" i="19"/>
  <c r="AG6" i="19"/>
  <c r="AG5" i="19"/>
  <c r="AG4" i="19"/>
  <c r="AF17" i="18"/>
  <c r="AE17" i="18"/>
  <c r="AD17" i="18"/>
  <c r="AC17" i="18"/>
  <c r="AB17" i="18"/>
  <c r="AA17" i="18"/>
  <c r="Z17" i="18"/>
  <c r="Y17" i="18"/>
  <c r="X17" i="18"/>
  <c r="W17" i="18"/>
  <c r="V17" i="18"/>
  <c r="U17" i="18"/>
  <c r="T17" i="18"/>
  <c r="S17" i="18"/>
  <c r="R17" i="18"/>
  <c r="Q17" i="18"/>
  <c r="P17" i="18"/>
  <c r="O17" i="18"/>
  <c r="N17" i="18"/>
  <c r="M17" i="18"/>
  <c r="L17" i="18"/>
  <c r="K17" i="18"/>
  <c r="J17" i="18"/>
  <c r="I17" i="18"/>
  <c r="H17" i="18"/>
  <c r="G17" i="18"/>
  <c r="F17" i="18"/>
  <c r="E17" i="18"/>
  <c r="D17" i="18"/>
  <c r="C17" i="18"/>
  <c r="B17" i="18"/>
  <c r="AG16" i="18"/>
  <c r="AG15" i="18"/>
  <c r="AG14" i="18"/>
  <c r="AG13" i="18"/>
  <c r="AG12" i="18"/>
  <c r="AG11" i="18"/>
  <c r="AG10" i="18"/>
  <c r="AG9" i="18"/>
  <c r="AG8" i="18"/>
  <c r="AG7" i="18"/>
  <c r="AG6" i="18"/>
  <c r="AG5" i="18"/>
  <c r="AG4" i="18"/>
  <c r="AF17" i="17"/>
  <c r="AE17" i="17"/>
  <c r="AD17" i="17"/>
  <c r="AC17" i="17"/>
  <c r="AB17" i="17"/>
  <c r="AA17" i="17"/>
  <c r="Z17" i="17"/>
  <c r="Y17" i="17"/>
  <c r="X17" i="17"/>
  <c r="W17" i="17"/>
  <c r="V17" i="17"/>
  <c r="U17" i="17"/>
  <c r="T17" i="17"/>
  <c r="S17" i="17"/>
  <c r="R17" i="17"/>
  <c r="Q17" i="17"/>
  <c r="P17" i="17"/>
  <c r="O17" i="17"/>
  <c r="N17" i="17"/>
  <c r="M17" i="17"/>
  <c r="L17" i="17"/>
  <c r="K17" i="17"/>
  <c r="J17" i="17"/>
  <c r="I17" i="17"/>
  <c r="H17" i="17"/>
  <c r="G17" i="17"/>
  <c r="F17" i="17"/>
  <c r="E17" i="17"/>
  <c r="D17" i="17"/>
  <c r="C17" i="17"/>
  <c r="B17" i="17"/>
  <c r="AG16" i="17"/>
  <c r="AG15" i="17"/>
  <c r="AG14" i="17"/>
  <c r="AG13" i="17"/>
  <c r="AG12" i="17"/>
  <c r="AG11" i="17"/>
  <c r="AG10" i="17"/>
  <c r="AG9" i="17"/>
  <c r="AG8" i="17"/>
  <c r="AG7" i="17"/>
  <c r="AG6" i="17"/>
  <c r="AG5" i="17"/>
  <c r="AG4" i="17"/>
  <c r="AF17" i="16"/>
  <c r="AE17" i="16"/>
  <c r="AD17" i="16"/>
  <c r="AC17" i="16"/>
  <c r="AB17" i="16"/>
  <c r="AA17" i="16"/>
  <c r="Z17" i="16"/>
  <c r="Y17" i="16"/>
  <c r="X17" i="16"/>
  <c r="W17" i="16"/>
  <c r="V17" i="16"/>
  <c r="U17" i="16"/>
  <c r="T17" i="16"/>
  <c r="S17" i="16"/>
  <c r="R17" i="16"/>
  <c r="Q17" i="16"/>
  <c r="P17" i="16"/>
  <c r="O17" i="16"/>
  <c r="N17" i="16"/>
  <c r="M17" i="16"/>
  <c r="L17" i="16"/>
  <c r="K17" i="16"/>
  <c r="J17" i="16"/>
  <c r="I17" i="16"/>
  <c r="H17" i="16"/>
  <c r="G17" i="16"/>
  <c r="F17" i="16"/>
  <c r="E17" i="16"/>
  <c r="D17" i="16"/>
  <c r="C17" i="16"/>
  <c r="B17" i="16"/>
  <c r="AG16" i="16"/>
  <c r="AG15" i="16"/>
  <c r="AG14" i="16"/>
  <c r="AG13" i="16"/>
  <c r="AG12" i="16"/>
  <c r="AG11" i="16"/>
  <c r="AG10" i="16"/>
  <c r="AG9" i="16"/>
  <c r="AG8" i="16"/>
  <c r="AG7" i="16"/>
  <c r="AG6" i="16"/>
  <c r="AG5" i="16"/>
  <c r="AG4" i="16"/>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B17" i="15"/>
  <c r="AG16" i="15"/>
  <c r="AG15" i="15"/>
  <c r="AG14" i="15"/>
  <c r="AG13" i="15"/>
  <c r="AG12" i="15"/>
  <c r="AG11" i="15"/>
  <c r="AG10" i="15"/>
  <c r="AG9" i="15"/>
  <c r="AG8" i="15"/>
  <c r="AG7" i="15"/>
  <c r="AG6" i="15"/>
  <c r="AG5" i="15"/>
  <c r="AG4" i="15"/>
  <c r="AF17" i="14"/>
  <c r="AE17" i="14"/>
  <c r="AD17" i="14"/>
  <c r="AC17" i="14"/>
  <c r="AB17" i="14"/>
  <c r="AA17" i="14"/>
  <c r="Z17" i="14"/>
  <c r="Y17" i="14"/>
  <c r="X17" i="14"/>
  <c r="W17" i="14"/>
  <c r="V17" i="14"/>
  <c r="U17" i="14"/>
  <c r="T17" i="14"/>
  <c r="S17" i="14"/>
  <c r="R17" i="14"/>
  <c r="Q17" i="14"/>
  <c r="P17" i="14"/>
  <c r="O17" i="14"/>
  <c r="N17" i="14"/>
  <c r="M17" i="14"/>
  <c r="L17" i="14"/>
  <c r="K17" i="14"/>
  <c r="J17" i="14"/>
  <c r="I17" i="14"/>
  <c r="H17" i="14"/>
  <c r="G17" i="14"/>
  <c r="F17" i="14"/>
  <c r="E17" i="14"/>
  <c r="D17" i="14"/>
  <c r="C17" i="14"/>
  <c r="B17" i="14"/>
  <c r="AG16" i="14"/>
  <c r="AG15" i="14"/>
  <c r="AG14" i="14"/>
  <c r="AG13" i="14"/>
  <c r="AG12" i="14"/>
  <c r="AG11" i="14"/>
  <c r="AG10" i="14"/>
  <c r="AG9" i="14"/>
  <c r="AG8" i="14"/>
  <c r="AG7" i="14"/>
  <c r="AG6" i="14"/>
  <c r="AG5" i="14"/>
  <c r="AG4" i="14"/>
  <c r="AF17" i="13"/>
  <c r="AE17" i="13"/>
  <c r="AD17" i="13"/>
  <c r="AC17" i="13"/>
  <c r="AB17" i="13"/>
  <c r="AA17" i="13"/>
  <c r="Z17" i="13"/>
  <c r="Y17" i="13"/>
  <c r="X17" i="13"/>
  <c r="W17" i="13"/>
  <c r="V17" i="13"/>
  <c r="U17" i="13"/>
  <c r="T17" i="13"/>
  <c r="S17" i="13"/>
  <c r="R17" i="13"/>
  <c r="Q17" i="13"/>
  <c r="P17" i="13"/>
  <c r="O17" i="13"/>
  <c r="N17" i="13"/>
  <c r="M17" i="13"/>
  <c r="L17" i="13"/>
  <c r="K17" i="13"/>
  <c r="J17" i="13"/>
  <c r="I17" i="13"/>
  <c r="H17" i="13"/>
  <c r="G17" i="13"/>
  <c r="F17" i="13"/>
  <c r="E17" i="13"/>
  <c r="D17" i="13"/>
  <c r="C17" i="13"/>
  <c r="B17" i="13"/>
  <c r="AG16" i="13"/>
  <c r="AG15" i="13"/>
  <c r="AG14" i="13"/>
  <c r="AG13" i="13"/>
  <c r="AG12" i="13"/>
  <c r="AG11" i="13"/>
  <c r="AG10" i="13"/>
  <c r="AG9" i="13"/>
  <c r="AG8" i="13"/>
  <c r="AG7" i="13"/>
  <c r="AG6" i="13"/>
  <c r="AG5" i="13"/>
  <c r="AG4" i="13"/>
  <c r="AF17" i="12"/>
  <c r="AE17" i="12"/>
  <c r="AD17" i="12"/>
  <c r="AC17" i="12"/>
  <c r="AB17" i="12"/>
  <c r="AA17" i="12"/>
  <c r="Z17" i="12"/>
  <c r="Y17" i="12"/>
  <c r="X17" i="12"/>
  <c r="W17" i="12"/>
  <c r="V17" i="12"/>
  <c r="U17" i="12"/>
  <c r="T17" i="12"/>
  <c r="S17" i="12"/>
  <c r="R17" i="12"/>
  <c r="Q17" i="12"/>
  <c r="P17" i="12"/>
  <c r="O17" i="12"/>
  <c r="N17" i="12"/>
  <c r="M17" i="12"/>
  <c r="L17" i="12"/>
  <c r="K17" i="12"/>
  <c r="J17" i="12"/>
  <c r="I17" i="12"/>
  <c r="H17" i="12"/>
  <c r="G17" i="12"/>
  <c r="F17" i="12"/>
  <c r="E17" i="12"/>
  <c r="D17" i="12"/>
  <c r="C17" i="12"/>
  <c r="B17" i="12"/>
  <c r="AG16" i="12"/>
  <c r="AG15" i="12"/>
  <c r="AG14" i="12"/>
  <c r="AG13" i="12"/>
  <c r="AG12" i="12"/>
  <c r="AG11" i="12"/>
  <c r="AG10" i="12"/>
  <c r="AG9" i="12"/>
  <c r="AG8" i="12"/>
  <c r="AG7" i="12"/>
  <c r="AG6" i="12"/>
  <c r="AG5" i="12"/>
  <c r="AG4" i="12"/>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C17" i="11"/>
  <c r="B17" i="11"/>
  <c r="AG16" i="11"/>
  <c r="AG15" i="11"/>
  <c r="AG14" i="11"/>
  <c r="AG13" i="11"/>
  <c r="AG12" i="11"/>
  <c r="AG11" i="11"/>
  <c r="AG10" i="11"/>
  <c r="AG9" i="11"/>
  <c r="AG8" i="11"/>
  <c r="AG7" i="11"/>
  <c r="AG6" i="11"/>
  <c r="AG5" i="11"/>
  <c r="AG4" i="11"/>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C17" i="8"/>
  <c r="B17" i="8"/>
  <c r="AG16" i="8"/>
  <c r="AG15" i="8"/>
  <c r="AG14" i="8"/>
  <c r="AG13" i="8"/>
  <c r="AG12" i="8"/>
  <c r="AG11" i="8"/>
  <c r="AG10" i="8"/>
  <c r="AG9" i="8"/>
  <c r="AG8" i="8"/>
  <c r="AG7" i="8"/>
  <c r="AG6" i="8"/>
  <c r="AG5" i="8"/>
  <c r="AG4" i="8"/>
  <c r="AF17"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7" i="7"/>
  <c r="C17" i="7"/>
  <c r="B17" i="7"/>
  <c r="AG16" i="7"/>
  <c r="AG15" i="7"/>
  <c r="AG14" i="7"/>
  <c r="AG13" i="7"/>
  <c r="AG12" i="7"/>
  <c r="AG11" i="7"/>
  <c r="AG10" i="7"/>
  <c r="AG9" i="7"/>
  <c r="AG8" i="7"/>
  <c r="AG7" i="7"/>
  <c r="AG6" i="7"/>
  <c r="AG5" i="7"/>
  <c r="AG4" i="7"/>
  <c r="AF17" i="6"/>
  <c r="AE17" i="6"/>
  <c r="AD17" i="6"/>
  <c r="AC17" i="6"/>
  <c r="AB17" i="6"/>
  <c r="AA17" i="6"/>
  <c r="Z17" i="6"/>
  <c r="Y17" i="6"/>
  <c r="X17" i="6"/>
  <c r="W17" i="6"/>
  <c r="V17" i="6"/>
  <c r="U17" i="6"/>
  <c r="T17" i="6"/>
  <c r="S17" i="6"/>
  <c r="R17" i="6"/>
  <c r="Q17" i="6"/>
  <c r="P17" i="6"/>
  <c r="O17" i="6"/>
  <c r="N17" i="6"/>
  <c r="M17" i="6"/>
  <c r="L17" i="6"/>
  <c r="K17" i="6"/>
  <c r="J17" i="6"/>
  <c r="I17" i="6"/>
  <c r="H17" i="6"/>
  <c r="G17" i="6"/>
  <c r="F17" i="6"/>
  <c r="E17" i="6"/>
  <c r="D17" i="6"/>
  <c r="C17" i="6"/>
  <c r="B17" i="6"/>
  <c r="AG16" i="6"/>
  <c r="AG15" i="6"/>
  <c r="AG14" i="6"/>
  <c r="AG13" i="6"/>
  <c r="AG12" i="6"/>
  <c r="AG11" i="6"/>
  <c r="AG10" i="6"/>
  <c r="AG9" i="6"/>
  <c r="AG8" i="6"/>
  <c r="AG7" i="6"/>
  <c r="AG6" i="6"/>
  <c r="AG5" i="6"/>
  <c r="AG4" i="6"/>
  <c r="AF17"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D17" i="5"/>
  <c r="C17" i="5"/>
  <c r="B17" i="5"/>
  <c r="AG16" i="5"/>
  <c r="AG15" i="5"/>
  <c r="AG14" i="5"/>
  <c r="AG13" i="5"/>
  <c r="AG12" i="5"/>
  <c r="AG11" i="5"/>
  <c r="AG10" i="5"/>
  <c r="AG9" i="5"/>
  <c r="AG8" i="5"/>
  <c r="AG7" i="5"/>
  <c r="AG6" i="5"/>
  <c r="AG5" i="5"/>
  <c r="AG4" i="5"/>
  <c r="AG4" i="3"/>
  <c r="AG5" i="3"/>
  <c r="AG6" i="3"/>
  <c r="AG7" i="3"/>
  <c r="AG8" i="3"/>
  <c r="AG9" i="3"/>
  <c r="AF17" i="4"/>
  <c r="AE17" i="4"/>
  <c r="AD17" i="4"/>
  <c r="AC17" i="4"/>
  <c r="AB17" i="4"/>
  <c r="AA17" i="4"/>
  <c r="Z17" i="4"/>
  <c r="Y17" i="4"/>
  <c r="X17" i="4"/>
  <c r="W17" i="4"/>
  <c r="V17" i="4"/>
  <c r="U17" i="4"/>
  <c r="T17" i="4"/>
  <c r="S17" i="4"/>
  <c r="R17" i="4"/>
  <c r="Q17" i="4"/>
  <c r="P17" i="4"/>
  <c r="O17" i="4"/>
  <c r="N17" i="4"/>
  <c r="M17" i="4"/>
  <c r="L17" i="4"/>
  <c r="K17" i="4"/>
  <c r="J17" i="4"/>
  <c r="I17" i="4"/>
  <c r="H17" i="4"/>
  <c r="G17" i="4"/>
  <c r="F17" i="4"/>
  <c r="E17" i="4"/>
  <c r="D17" i="4"/>
  <c r="C17" i="4"/>
  <c r="B17" i="4"/>
  <c r="AG16" i="4"/>
  <c r="AG15" i="4"/>
  <c r="AG14" i="4"/>
  <c r="AG13" i="4"/>
  <c r="AG12" i="4"/>
  <c r="AG11" i="4"/>
  <c r="AG10" i="4"/>
  <c r="AG9" i="4"/>
  <c r="AG8" i="4"/>
  <c r="AG7" i="4"/>
  <c r="AG6" i="4"/>
  <c r="AG5" i="4"/>
  <c r="AG4" i="4"/>
  <c r="AF17" i="3"/>
  <c r="AE17" i="3"/>
  <c r="AD17" i="3"/>
  <c r="AC17" i="3"/>
  <c r="AB17" i="3"/>
  <c r="AA17" i="3"/>
  <c r="Z17" i="3"/>
  <c r="Y17" i="3"/>
  <c r="X17" i="3"/>
  <c r="W17" i="3"/>
  <c r="V17" i="3"/>
  <c r="U17" i="3"/>
  <c r="T17" i="3"/>
  <c r="S17" i="3"/>
  <c r="R17" i="3"/>
  <c r="Q17" i="3"/>
  <c r="P17" i="3"/>
  <c r="O17" i="3"/>
  <c r="N17" i="3"/>
  <c r="M17" i="3"/>
  <c r="L17" i="3"/>
  <c r="K17" i="3"/>
  <c r="J17" i="3"/>
  <c r="I17" i="3"/>
  <c r="H17" i="3"/>
  <c r="G17" i="3"/>
  <c r="F17" i="3"/>
  <c r="E17" i="3"/>
  <c r="D17" i="3"/>
  <c r="C17" i="3"/>
  <c r="B17" i="3"/>
  <c r="AG16" i="3"/>
  <c r="AG15" i="3"/>
  <c r="AG14" i="3"/>
  <c r="AG13" i="3"/>
  <c r="AG12" i="3"/>
  <c r="AG11" i="3"/>
  <c r="AG10" i="3"/>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C17" i="2"/>
  <c r="B17" i="2"/>
  <c r="AG16" i="2"/>
  <c r="AG15" i="2"/>
  <c r="AG14" i="2"/>
  <c r="AG13" i="2"/>
  <c r="AG12" i="2"/>
  <c r="AG11" i="2"/>
  <c r="AG10" i="2"/>
  <c r="AG9" i="2"/>
  <c r="AG8" i="2"/>
  <c r="AG7" i="2"/>
  <c r="AG6" i="2"/>
  <c r="AG5" i="2"/>
  <c r="AG4" i="2"/>
  <c r="AG14" i="1"/>
  <c r="AG11" i="1"/>
  <c r="AG10" i="1"/>
  <c r="AG12" i="1"/>
  <c r="AG9" i="1"/>
  <c r="AG15"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E17" i="1"/>
  <c r="D17" i="1"/>
  <c r="C17" i="1"/>
  <c r="B17" i="1"/>
  <c r="AG16" i="1"/>
  <c r="AG13" i="1"/>
  <c r="AG8" i="1"/>
  <c r="AG7" i="1"/>
  <c r="AG6" i="1"/>
  <c r="AG5" i="1"/>
  <c r="AG4" i="1"/>
  <c r="AG17" i="19" l="1"/>
  <c r="AG17" i="18"/>
  <c r="AG17" i="17"/>
  <c r="AG17" i="16"/>
  <c r="AG17" i="15"/>
  <c r="AG17" i="14"/>
  <c r="AG17" i="13"/>
  <c r="AG17" i="12"/>
  <c r="AG17" i="11"/>
  <c r="AG17" i="8"/>
  <c r="AG17" i="7"/>
  <c r="AG17" i="6"/>
  <c r="AG17" i="5"/>
  <c r="AG17" i="4"/>
  <c r="AG17" i="3"/>
  <c r="AG17" i="2"/>
  <c r="AG17" i="1"/>
</calcChain>
</file>

<file path=xl/sharedStrings.xml><?xml version="1.0" encoding="utf-8"?>
<sst xmlns="http://schemas.openxmlformats.org/spreadsheetml/2006/main" count="3339" uniqueCount="85">
  <si>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</si>
  <si>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</si>
  <si>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</si>
  <si>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</si>
  <si>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</si>
  <si>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</si>
  <si>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</si>
  <si>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</si>
  <si>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</si>
  <si>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</si>
  <si>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</si>
  <si>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</si>
  <si>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</si>
  <si>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</si>
  <si>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</si>
  <si>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</si>
  <si>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</si>
  <si>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</si>
  <si>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</si>
  <si>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</si>
  <si>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</si>
  <si>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</si>
  <si>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</si>
  <si>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</si>
  <si>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</si>
  <si>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</si>
  <si>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</si>
  <si>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</si>
  <si>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</si>
  <si>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</si>
  <si>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 xml:space="preserve"> </t>
  </si>
  <si>
    <t>Total des jours</t>
  </si>
  <si>
    <t xml:space="preserve">Créneau </t>
  </si>
  <si>
    <t>08:00 - 09:00</t>
  </si>
  <si>
    <t>09:00 - 10:00</t>
  </si>
  <si>
    <t>10:00 - 11:00</t>
  </si>
  <si>
    <t>11:00 - 12:00</t>
  </si>
  <si>
    <t>14:00 - 15:00</t>
  </si>
  <si>
    <t>15:00 - 16:00</t>
  </si>
  <si>
    <t>16:00 - 17:00</t>
  </si>
  <si>
    <t>17:00 - 18:00</t>
  </si>
  <si>
    <t>18:00 - 19:00</t>
  </si>
  <si>
    <t>19:00 - 20:00</t>
  </si>
  <si>
    <t>20:00 - 21:00</t>
  </si>
  <si>
    <t>21:00 - 22:00</t>
  </si>
  <si>
    <t>31</t>
  </si>
  <si>
    <t>Lun</t>
  </si>
  <si>
    <t>Mar.</t>
  </si>
  <si>
    <t>Mer.</t>
  </si>
  <si>
    <t>Jeu.</t>
  </si>
  <si>
    <t>Ven.</t>
  </si>
  <si>
    <t>Sam.</t>
  </si>
  <si>
    <t>Dim.</t>
  </si>
  <si>
    <t>Lun.</t>
  </si>
  <si>
    <t>A</t>
  </si>
  <si>
    <t>E</t>
  </si>
  <si>
    <t>C</t>
  </si>
  <si>
    <t>O</t>
  </si>
  <si>
    <t>L</t>
  </si>
  <si>
    <t>15:00 - 16:30</t>
  </si>
  <si>
    <t>16:30 - 17:00</t>
  </si>
  <si>
    <t>18:00 - 19:30</t>
  </si>
  <si>
    <t>19:30 - 20:00</t>
  </si>
  <si>
    <t xml:space="preserve">Dates de réservation  - SEPTEMBRE 2025 - en rouge réservé aux assoc. - en bleu réservé école - en vert réservé particuliers </t>
  </si>
  <si>
    <t xml:space="preserve">Dates de réservation - OCTOBRE 2025 - en rouge réservé aux assoc. - en bleu réservé école - en vert réservé particuliers </t>
  </si>
  <si>
    <t xml:space="preserve">Dates de réservation - NOVEMBRE 2025 - en rouge réservé aux assoc. - en bleu réservé école - en vert réservé particuliers </t>
  </si>
  <si>
    <t xml:space="preserve">Dates de réservation - DECEMBRE 2025 - en rouge réservé aux assoc. - en bleu réservé école - en vert réservé particuliers </t>
  </si>
  <si>
    <t xml:space="preserve">Dates de réservation - JANVIER 2026 - en rouge réservé aux assoc. - en bleu réservé école - en vert réservé particuliers </t>
  </si>
  <si>
    <t xml:space="preserve">Dates de réservation - MARS 2026 - en rouge réservé aux assoc. - en bleu réservé école - en vert réservé particuliers </t>
  </si>
  <si>
    <t xml:space="preserve">Dates de réservation - FEVRIER 2026 - en rouge réservé aux assoc. - en bleu réservé école - en vert réservé particuliers </t>
  </si>
  <si>
    <t xml:space="preserve">     </t>
  </si>
  <si>
    <t xml:space="preserve">   </t>
  </si>
  <si>
    <t>P</t>
  </si>
  <si>
    <t xml:space="preserve">  </t>
  </si>
  <si>
    <t xml:space="preserve">Dates de réservation - JUIN 2026 - en rouge réservé aux assoc. - en bleu réservé école - en vert réservé particuliers </t>
  </si>
  <si>
    <t xml:space="preserve">Dates de réservation - MAI 2026 - en rouge réservé aux assoc. - en bleu réservé école - en vert réservé particuliers </t>
  </si>
  <si>
    <t xml:space="preserve">Dates de réservation - AVR 2026 - en rouge réservé aux assoc. - en bleu réservé école - en vert réservé particuliers </t>
  </si>
  <si>
    <t xml:space="preserve">Dates de réservation - JUILLET 2026 - en rouge réservé aux assoc. - en bleu réservé école - en vert réservé particuliers </t>
  </si>
  <si>
    <t xml:space="preserve">Dates de réservation - AOUT 2026 - en rouge réservé aux assoc. - en bleu réservé école - en vert réservé particuliers </t>
  </si>
  <si>
    <t xml:space="preserve">Dates de réservation - SEPT 2026 - en rouge réservé aux assoc. - en bleu réservé école - en vert réservé particuliers </t>
  </si>
  <si>
    <t xml:space="preserve">Dates de réservation - OCT 2026 - en rouge réservé aux assoc. - en bleu réservé école - en vert réservé particuliers </t>
  </si>
  <si>
    <t xml:space="preserve">Dates de réservation - NOV 2026 - en rouge réservé aux assoc. - en bleu réservé école - en vert réservé particuliers </t>
  </si>
  <si>
    <t xml:space="preserve">Dates de réservation - DEC 2026 - en rouge réservé aux assoc. - en bleu réservé école - en vert réservé particuliers </t>
  </si>
  <si>
    <t>p</t>
  </si>
  <si>
    <t xml:space="preserve">Dates de réservation  - AOUT 2025 - en rouge réservé aux assoc. - en bleu réservé école - en vert réservé particuliers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</si>
</sst>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8" x14ac:knownFonts="1">
    <font>
      <sz val="11"/>
      <color theme="1"/>
      <name val="Aptos Narrow"/>
      <family val="2"/>
      <scheme val="minor"/>
    </font>
    <font>
      <sz val="11"/>
      <color theme="1"/>
      <name val="Aptos Narrow"/>
      <family val="2"/>
      <scheme val="minor"/>
    </font>
    <font>
      <b/>
      <sz val="13"/>
      <color theme="3"/>
      <name val="Aptos Narrow"/>
      <family val="2"/>
      <scheme val="minor"/>
    </font>
    <font>
      <b/>
      <sz val="11"/>
      <color theme="1"/>
      <name val="Aptos Narrow"/>
      <family val="2"/>
      <scheme val="minor"/>
    </font>
    <font>
      <sz val="11"/>
      <color theme="1"/>
      <name val="Calibri"/>
      <family val="2"/>
    </font>
    <font>
      <sz val="8"/>
      <name val="Aptos Narrow"/>
      <family val="2"/>
      <scheme val="minor"/>
    </font>
    <font>
      <sz val="11"/>
      <color theme="0"/>
      <name val="Aptos Narrow"/>
      <family val="2"/>
      <scheme val="minor"/>
    </font>
    <font>
      <sz val="11"/>
      <color theme="2"/>
      <name val="Aptos Narrow"/>
      <family val="2"/>
      <scheme val="minor"/>
    </font>
  </fonts>
  <fills count="8">
    <fill>
      <patternFill patternType="none"/>
    </fill>
    <fill>
      <patternFill patternType="gray125"/>
    </fill>
    <fill>
      <patternFill patternType="solid">
        <fgColor theme="6" tint="0.79998168889431442"/>
        <bgColor indexed="65"/>
      </patternFill>
    </fill>
    <fill>
      <patternFill patternType="solid">
        <fgColor theme="0"/>
        <bgColor indexed="64"/>
      </patternFill>
    </fill>
    <fill>
      <patternFill patternType="solid">
        <fgColor rgb="FFFF0000"/>
        <bgColor indexed="64"/>
      </patternFill>
    </fill>
    <fill>
      <patternFill patternType="solid">
        <fgColor theme="3" tint="0.499984740745262"/>
        <bgColor indexed="64"/>
      </patternFill>
    </fill>
    <fill>
      <patternFill patternType="solid">
        <fgColor theme="6" tint="0.59999389629810485"/>
        <bgColor indexed="64"/>
      </patternFill>
    </fill>
    <fill>
      <patternFill patternType="solid">
        <fgColor theme="9" tint="0.59999389629810485"/>
        <bgColor indexed="64"/>
      </patternFill>
    </fill>
  </fills>
  <borders count="3">
    <border>
      <left/>
      <right/>
      <top/>
      <bottom/>
      <diagonal/>
    </border>
    <border>
      <left/>
      <right/>
      <top/>
      <bottom style="thick">
        <color theme="4" tint="0.499984740745262"/>
      </bottom>
      <diagonal/>
    </border>
    <border>
      <left/>
      <right/>
      <top style="thin">
        <color theme="4"/>
      </top>
      <bottom style="double">
        <color theme="4"/>
      </bottom>
      <diagonal/>
    </border>
  </borders>
  <cellStyleXfs count="5">
    <xf numFmtId="0" fontId="0" fillId="0" borderId="0"/>
    <xf numFmtId="0" fontId="2" fillId="0" borderId="1" applyNumberFormat="0" applyFill="0" applyAlignment="0" applyProtection="0"/>
    <xf numFmtId="0" fontId="3" fillId="0" borderId="2" applyNumberFormat="0" applyFill="0" applyAlignment="0" applyProtection="0"/>
    <xf numFmtId="0" fontId="1" fillId="2" borderId="0" applyNumberFormat="0" applyBorder="0" applyAlignment="0" applyProtection="0"/>
    <xf numFmtId="0" fontId="4" fillId="0" borderId="0" applyNumberFormat="0" applyFill="0" applyBorder="0">
      <alignment horizontal="left" vertical="center" wrapText="1" indent="2"/>
    </xf>
  </cellStyleXfs>
  <cellXfs count="19">
    <xf numFmtId="0" fontId="0" fillId="0" borderId="0" xfId="0"/>
    <xf numFmtId="0" fontId="2" fillId="0" borderId="1" xfId="1" applyFill="1" applyAlignment="1" applyProtection="1">
      <alignment horizontal="center" vertical="center"/>
    </xf>
    <xf numFmtId="0" fontId="1" fillId="0" borderId="0" xfId="0" applyFont="1" applyAlignment="1">
      <alignment horizontal="center" vertical="center"/>
    </xf>
    <xf numFmtId="0" fontId="1" fillId="0" borderId="0" xfId="3" applyFill="1" applyBorder="1" applyAlignment="1" applyProtection="1">
      <alignment horizontal="left" vertical="center" indent="1"/>
    </xf>
    <xf numFmtId="0" fontId="0" fillId="0" borderId="0" xfId="0" applyAlignment="1">
      <alignment horizontal="center" vertical="center"/>
    </xf>
    <xf numFmtId="0" fontId="1" fillId="3" borderId="0" xfId="3" applyFill="1" applyBorder="1" applyAlignment="1" applyProtection="1">
      <alignment horizontal="center" vertical="center"/>
    </xf>
    <xf numFmtId="0" fontId="4" fillId="0" borderId="0" xfId="4" applyFill="1" applyBorder="1">
      <alignment horizontal="left" vertical="center" wrapText="1" indent="2"/>
    </xf>
    <xf numFmtId="0" fontId="3" fillId="0" borderId="0" xfId="2" applyFill="1" applyBorder="1" applyAlignment="1" applyProtection="1">
      <alignment horizontal="center" vertical="center"/>
    </xf>
    <xf numFmtId="0" fontId="3" fillId="0" borderId="2" xfId="2" applyAlignment="1" applyProtection="1">
      <alignment horizontal="center" vertical="center"/>
    </xf>
    <xf numFmtId="0" fontId="0" fillId="0" borderId="0" xfId="0" applyAlignment="1">
      <alignment horizontal="left" vertical="center" indent="1"/>
    </xf>
    <xf numFmtId="164" fontId="0" fillId="0" borderId="0" xfId="0" applyNumberFormat="1" applyAlignment="1">
      <alignment horizontal="center" vertical="center"/>
    </xf>
    <xf numFmtId="0" fontId="3" fillId="0" borderId="2" xfId="2" applyFill="1" applyAlignment="1" applyProtection="1">
      <alignment horizontal="center" vertical="center"/>
    </xf>
    <xf numFmtId="0" fontId="0" fillId="5" borderId="0" xfId="0" applyFill="1" applyAlignment="1">
      <alignment horizontal="center" vertical="center"/>
    </xf>
    <xf numFmtId="0" fontId="6" fillId="4" borderId="0" xfId="0" applyFont="1" applyFill="1" applyAlignment="1">
      <alignment horizontal="center" vertical="center"/>
    </xf>
    <xf numFmtId="0" fontId="0" fillId="6" borderId="0" xfId="0" applyFill="1" applyAlignment="1">
      <alignment horizontal="center" vertical="center"/>
    </xf>
    <xf numFmtId="0" fontId="6" fillId="0" borderId="0" xfId="0" applyFont="1" applyAlignment="1">
      <alignment horizontal="center" vertical="center"/>
    </xf>
    <xf numFmtId="0" fontId="0" fillId="7" borderId="0" xfId="0" applyFill="1" applyAlignment="1">
      <alignment horizontal="center" vertical="center"/>
    </xf>
    <xf numFmtId="0" fontId="2" fillId="0" borderId="1" xfId="1" applyFill="1" applyAlignment="1" applyProtection="1">
      <alignment horizontal="left" vertical="center"/>
    </xf>
    <xf numFmtId="0" fontId="7" fillId="4" borderId="0" xfId="0" applyFont="1" applyFill="1" applyAlignment="1">
      <alignment horizontal="center" vertical="center"/>
    </xf>
  </cellXfs>
  <cellStyles count="5">
    <cellStyle name="20 % - Accent3" xfId="3" builtinId="38"/>
    <cellStyle name="Employé" xfId="4" xr:uid="{FF4E54B4-C59C-4AA0-B928-5730AF859106}"/>
    <cellStyle name="Normal" xfId="0" builtinId="0"/>
    <cellStyle name="Titre 2" xfId="1" builtinId="17"/>
    <cellStyle name="Total" xfId="2" builtinId="25"/>
  </cellStyles>
  <dxfs count="8022">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alignment horizontal="left" vertical="center" textRotation="0" wrapText="0" indent="1"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alignment horizontal="left" vertical="center" textRotation="0" wrapText="0" indent="1"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alignment horizontal="left" vertical="center" textRotation="0" wrapText="0" indent="1" justifyLastLine="0" shrinkToFit="0" readingOrder="0"/>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alignment horizontal="center" vertical="center" textRotation="0" wrapText="0" indent="0" justifyLastLine="0" shrinkToFit="0" readingOrder="0"/>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color auto="1"/>
      </font>
      <fill>
        <patternFill>
          <fgColor theme="5" tint="0.39994506668294322"/>
          <bgColor theme="5" tint="0.39991454817346722"/>
        </patternFill>
      </fill>
      <border diagonalUp="0" diagonalDown="0">
        <left style="thin">
          <color theme="0"/>
        </left>
        <right style="thin">
          <color theme="0"/>
        </right>
        <top style="thin">
          <color theme="5" tint="0.59996337778862885"/>
        </top>
        <bottom style="thick">
          <color theme="5"/>
        </bottom>
        <vertical style="thick">
          <color theme="0"/>
        </vertical>
        <horizontal style="thin">
          <color theme="5" tint="0.59996337778862885"/>
        </horizontal>
      </border>
    </dxf>
    <dxf>
      <font>
        <color theme="0"/>
      </font>
      <fill>
        <patternFill>
          <fgColor theme="5" tint="-0.24994659260841701"/>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auto="1"/>
      </font>
      <border diagonalUp="0" diagonalDown="0">
        <left style="thin">
          <color theme="0"/>
        </left>
        <right/>
        <top style="thin">
          <color theme="0"/>
        </top>
        <bottom style="thin">
          <color theme="0"/>
        </bottom>
        <vertical style="thick">
          <color theme="0"/>
        </vertical>
        <horizontal style="thick">
          <color theme="0"/>
        </horizontal>
      </border>
    </dxf>
  </dxfs>
  <tableStyles count="1" defaultTableStyle="TableStyleMedium2" defaultPivotStyle="PivotStyleLight16">
    <tableStyle name="Tableau des absences des employés" pivot="0" count="9" xr9:uid="{02303828-B02C-4B5A-A94E-05EF0AFCEDB3}">
      <tableStyleElement type="wholeTable" dxfId="8021"/>
      <tableStyleElement type="headerRow" dxfId="8020"/>
      <tableStyleElement type="totalRow" dxfId="8019"/>
      <tableStyleElement type="firstRowStripe" dxfId="8018"/>
      <tableStyleElement type="secondRowStripe" dxfId="8017"/>
      <tableStyleElement type="firstHeaderCell" dxfId="8016"/>
      <tableStyleElement type="lastHeaderCell" dxfId="8015"/>
      <tableStyleElement type="firstTotalCell" dxfId="8014"/>
      <tableStyleElement type="lastTotalCell" dxfId="80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370BE66-1735-4208-B2E5-990F9E4CC981}" name="Septembre18" displayName="Septembre18" ref="A3:AG17" totalsRowCount="1" headerRowDxfId="8012" dataDxfId="8011" totalsRowDxfId="8010">
  <tableColumns count="33">
    <tableColumn id="1" xr3:uid="{A20A1ED8-6ACE-4650-BF47-ACA51FF2D291}" name="Créneau " dataDxfId="8009" totalsRowDxfId="8008" dataCellStyle="Employé"/>
    <tableColumn id="2" xr3:uid="{B7D93DBD-328D-48EE-A993-62AA50E1E576}" name="1" totalsRowFunction="count" dataDxfId="8007" totalsRowDxfId="8006"/>
    <tableColumn id="3" xr3:uid="{116D28FF-6887-4209-ABCC-577E71B00294}" name="2" totalsRowFunction="count" dataDxfId="8005" totalsRowDxfId="8004"/>
    <tableColumn id="4" xr3:uid="{6F8A8D7C-8524-455E-8E96-F34992653A72}" name="3" totalsRowFunction="count" dataDxfId="8003" totalsRowDxfId="8002"/>
    <tableColumn id="5" xr3:uid="{CB73ED3A-0D5D-458B-9B7F-45D3EF8C3F9A}" name="4" totalsRowFunction="count" dataDxfId="8001" totalsRowDxfId="8000"/>
    <tableColumn id="6" xr3:uid="{1650EA02-8800-40DA-8B58-2FA784B2E565}" name="5" totalsRowFunction="count" dataDxfId="7999" totalsRowDxfId="7998"/>
    <tableColumn id="7" xr3:uid="{4E635C79-E5D5-4798-9275-765867247A4E}" name="6" totalsRowFunction="count" dataDxfId="7997" totalsRowDxfId="7996"/>
    <tableColumn id="8" xr3:uid="{DA775E8C-5B2E-4713-9BFA-24C0D5F139DD}" name="7" totalsRowFunction="count" dataDxfId="7995" totalsRowDxfId="7994"/>
    <tableColumn id="9" xr3:uid="{B2B81A1B-E95B-424E-A6A6-B3651AF61D33}" name="8" totalsRowFunction="count" dataDxfId="7993" totalsRowDxfId="7992"/>
    <tableColumn id="10" xr3:uid="{283248B1-AAD0-470C-B844-682D818B254D}" name="9" totalsRowFunction="count" dataDxfId="7991" totalsRowDxfId="7990"/>
    <tableColumn id="11" xr3:uid="{BEC51DF1-B491-4B23-B8A7-4B1E4A6B84D5}" name="10" totalsRowFunction="count" dataDxfId="7989" totalsRowDxfId="7988"/>
    <tableColumn id="12" xr3:uid="{347C33C6-17C8-4425-9783-3A21570E6A56}" name="11" totalsRowFunction="count" dataDxfId="7987" totalsRowDxfId="7986"/>
    <tableColumn id="13" xr3:uid="{5F86215A-F4AB-4728-AEFF-E7E5F3CB5FCF}" name="12" totalsRowFunction="count" dataDxfId="7985" totalsRowDxfId="7984"/>
    <tableColumn id="14" xr3:uid="{0D7E0390-3BED-482A-863D-F8CE606666A4}" name="13" totalsRowFunction="count" dataDxfId="7983" totalsRowDxfId="7982"/>
    <tableColumn id="15" xr3:uid="{838694CE-850F-4745-B052-29C207C0EE68}" name="14" totalsRowFunction="count" dataDxfId="7981" totalsRowDxfId="7980"/>
    <tableColumn id="16" xr3:uid="{1CDC425C-ADA3-4E58-9EB0-FD27050595CF}" name="15" totalsRowFunction="count" dataDxfId="7979" totalsRowDxfId="7978"/>
    <tableColumn id="17" xr3:uid="{5C73EB6A-4775-4258-A802-D164F311758B}" name="16" totalsRowFunction="count" dataDxfId="7977" totalsRowDxfId="7976"/>
    <tableColumn id="18" xr3:uid="{DF92580B-AEC1-4132-8CD0-40F139836688}" name="17" totalsRowFunction="count" dataDxfId="7975" totalsRowDxfId="7974"/>
    <tableColumn id="19" xr3:uid="{1D6A9A09-902C-430E-91E4-DFADA353D439}" name="18" totalsRowFunction="count" dataDxfId="7973" totalsRowDxfId="7972"/>
    <tableColumn id="20" xr3:uid="{F5EBAC16-2127-480D-92AE-B7FD3FE1FFE2}" name="19" totalsRowFunction="count" dataDxfId="7971" totalsRowDxfId="7970"/>
    <tableColumn id="21" xr3:uid="{6F6A5264-9255-49C5-8E38-DA4FB483E68A}" name="20" totalsRowFunction="count" dataDxfId="7969" totalsRowDxfId="7968"/>
    <tableColumn id="22" xr3:uid="{B37FC75B-6B49-4D4D-A821-41E6778F530A}" name="21" totalsRowFunction="count" dataDxfId="7967" totalsRowDxfId="7966"/>
    <tableColumn id="23" xr3:uid="{F5C8A545-1EF5-4C1D-873A-3A83D9C88E7C}" name="22" totalsRowFunction="count" dataDxfId="7965" totalsRowDxfId="7964"/>
    <tableColumn id="24" xr3:uid="{8A050B7B-6303-4635-B80C-9B439571DB92}" name="23" totalsRowFunction="count" dataDxfId="7963" totalsRowDxfId="7962"/>
    <tableColumn id="25" xr3:uid="{9DA69581-F28C-4AFF-BE2B-E75C21E880EE}" name="24" totalsRowFunction="count" dataDxfId="7961" totalsRowDxfId="7960"/>
    <tableColumn id="26" xr3:uid="{638FFB45-A0FD-411A-BA16-57656A99B4B8}" name="25" totalsRowFunction="count" dataDxfId="7959" totalsRowDxfId="7958"/>
    <tableColumn id="27" xr3:uid="{A7B09A11-59FF-4B61-9C89-12CEEB5B6433}" name="26" totalsRowFunction="count" dataDxfId="7957" totalsRowDxfId="7956"/>
    <tableColumn id="28" xr3:uid="{CA992E10-7C2F-494B-AB8F-422A8966EA24}" name="27" totalsRowFunction="count" dataDxfId="7955" totalsRowDxfId="7954"/>
    <tableColumn id="29" xr3:uid="{806BD675-AF61-499B-A314-07C567A24FCF}" name="28" totalsRowFunction="count" dataDxfId="7953" totalsRowDxfId="7952"/>
    <tableColumn id="30" xr3:uid="{37132623-FC8D-4C85-BA06-8E619AA1833D}" name="29" totalsRowFunction="count" dataDxfId="7951" totalsRowDxfId="7950"/>
    <tableColumn id="31" xr3:uid="{81BAFB78-3891-4B86-9D47-0AB86F5A58A0}" name="30" totalsRowFunction="sum" dataDxfId="7949" totalsRowDxfId="7948"/>
    <tableColumn id="32" xr3:uid="{F54F79A0-C0A8-4AB0-89AE-B04CE7F548F1}" name="31" totalsRowFunction="sum" dataDxfId="7947" totalsRowDxfId="7946" dataCellStyle="Total"/>
    <tableColumn id="33" xr3:uid="{C9E132FE-F70F-4493-90C6-39D00C42AD3D}" name="Total des jours" totalsRowFunction="sum" dataDxfId="7945" totalsRowDxfId="7944" dataCellStyle="Total">
      <calculatedColumnFormula>COUNTA(Septembre18[[#This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3654B84-54D8-46D7-A1E3-2CD2F558E17F}" name="Septembre345678910" displayName="Septembre345678910" ref="A3:AG17" totalsRowCount="1" headerRowDxfId="7490" dataDxfId="7489" totalsRowDxfId="7488">
  <tableColumns count="33">
    <tableColumn id="1" xr3:uid="{27FE5463-853A-4295-B0AE-BF103A7D9FA6}" name="Créneau " dataDxfId="7487" totalsRowDxfId="7486" dataCellStyle="Employé"/>
    <tableColumn id="2" xr3:uid="{CF299CB6-9853-4343-9CFA-A7C90BE1A952}" name="1" totalsRowFunction="count" dataDxfId="7485" totalsRowDxfId="7484"/>
    <tableColumn id="3" xr3:uid="{38335F4D-4D0B-4426-A2AF-46B0EAD095D5}" name="2" totalsRowFunction="count" dataDxfId="7483" totalsRowDxfId="7482"/>
    <tableColumn id="4" xr3:uid="{681F1C94-0D38-4FAD-AC4E-64FBDB80E886}" name="3" totalsRowFunction="count" dataDxfId="7481" totalsRowDxfId="7480"/>
    <tableColumn id="5" xr3:uid="{A603794E-CAEA-47E6-87BD-82CA92DB520B}" name="4" totalsRowFunction="count" dataDxfId="7479" totalsRowDxfId="7478"/>
    <tableColumn id="6" xr3:uid="{424457A7-D8EB-4CD9-B9CB-178A2F957D05}" name="5" totalsRowFunction="count" dataDxfId="7477" totalsRowDxfId="7476"/>
    <tableColumn id="7" xr3:uid="{D8A0E7D9-6EFA-4132-B8B3-6AA21634355D}" name="6" totalsRowFunction="count" dataDxfId="7475" totalsRowDxfId="7474"/>
    <tableColumn id="8" xr3:uid="{BE8BD857-3033-4188-88E5-4CDE19D5770D}" name="7" totalsRowFunction="count" dataDxfId="7473" totalsRowDxfId="7472"/>
    <tableColumn id="9" xr3:uid="{C39F4DE2-43E0-4C09-BA27-3B1717AD0F79}" name="8" totalsRowFunction="count" dataDxfId="7471" totalsRowDxfId="7470"/>
    <tableColumn id="10" xr3:uid="{B645F8E1-945B-458D-BD3C-6E20F4117096}" name="9" totalsRowFunction="count" dataDxfId="7469" totalsRowDxfId="7468"/>
    <tableColumn id="11" xr3:uid="{E6143D73-A570-4EA1-B0F3-62D589780EAE}" name="10" totalsRowFunction="count" dataDxfId="7467" totalsRowDxfId="7466"/>
    <tableColumn id="12" xr3:uid="{6260ACB9-EB73-4E3A-BA68-5E0987F1ECB5}" name="11" totalsRowFunction="count" dataDxfId="7465" totalsRowDxfId="7464"/>
    <tableColumn id="13" xr3:uid="{7E6C78C3-9627-4C84-A5B8-0D32B6790D4F}" name="12" totalsRowFunction="count" dataDxfId="7463" totalsRowDxfId="7462"/>
    <tableColumn id="14" xr3:uid="{7E2722EF-6FB6-4980-9C11-8410ED920858}" name="13" totalsRowFunction="count" dataDxfId="7461" totalsRowDxfId="7460"/>
    <tableColumn id="15" xr3:uid="{44E55D2B-5D84-4056-AB12-7BD56CD6FD39}" name="14" totalsRowFunction="count" dataDxfId="7459" totalsRowDxfId="7458"/>
    <tableColumn id="16" xr3:uid="{48A8926F-ACF4-48B1-9C40-79B32F9F5A5F}" name="15" totalsRowFunction="count" dataDxfId="7457" totalsRowDxfId="7456"/>
    <tableColumn id="17" xr3:uid="{3249833E-90D4-438E-B37B-B811E8AE2386}" name="16" totalsRowFunction="count" dataDxfId="7455" totalsRowDxfId="7454"/>
    <tableColumn id="18" xr3:uid="{34D8F1C0-46B1-4530-AE04-7463127D876B}" name="17" totalsRowFunction="count" dataDxfId="7453" totalsRowDxfId="7452"/>
    <tableColumn id="19" xr3:uid="{647CE4D9-FAA8-49D4-94B7-BE18287F65A1}" name="18" totalsRowFunction="count" dataDxfId="7451" totalsRowDxfId="7450"/>
    <tableColumn id="20" xr3:uid="{15CF9C64-747D-44D0-97A8-528D2887A9AA}" name="19" totalsRowFunction="count" dataDxfId="7449" totalsRowDxfId="7448"/>
    <tableColumn id="21" xr3:uid="{8B385E30-E3FF-41FB-8EC6-6B61F49DD1C1}" name="20" totalsRowFunction="count" dataDxfId="7447" totalsRowDxfId="7446"/>
    <tableColumn id="22" xr3:uid="{AEBB7804-FABD-4192-BEAA-6A06C89328A3}" name="21" totalsRowFunction="count" dataDxfId="7445" totalsRowDxfId="7444"/>
    <tableColumn id="23" xr3:uid="{D8292F12-E584-4D27-B979-C41FED65B448}" name="22" totalsRowFunction="count" dataDxfId="7443" totalsRowDxfId="7442"/>
    <tableColumn id="24" xr3:uid="{7B5CE36C-97E8-4E75-B2CF-8A040D012111}" name="23" totalsRowFunction="count" dataDxfId="7441" totalsRowDxfId="7440"/>
    <tableColumn id="25" xr3:uid="{6588F155-E074-4E52-8DEC-03484A75C191}" name="24" totalsRowFunction="count" dataDxfId="7439" totalsRowDxfId="7438"/>
    <tableColumn id="26" xr3:uid="{9F0396CB-B1CF-48CE-97CE-0731C512CD39}" name="25" totalsRowFunction="count" dataDxfId="7437" totalsRowDxfId="7436"/>
    <tableColumn id="27" xr3:uid="{BFB97BD1-CF9E-4877-BD8D-D5767E62792F}" name="26" totalsRowFunction="count" dataDxfId="7435" totalsRowDxfId="7434"/>
    <tableColumn id="28" xr3:uid="{F11316AA-9326-4E60-A84C-318E7265FD9E}" name="27" totalsRowFunction="count" dataDxfId="7433" totalsRowDxfId="7432"/>
    <tableColumn id="29" xr3:uid="{1D5174CC-8076-4699-A88C-E4B4513B5EDF}" name="28" totalsRowFunction="count" dataDxfId="7431" totalsRowDxfId="7430"/>
    <tableColumn id="30" xr3:uid="{9462F819-D20F-4C41-9F7B-E0672BA7DAE7}" name="29" totalsRowFunction="count" dataDxfId="7429" totalsRowDxfId="7428"/>
    <tableColumn id="31" xr3:uid="{6C7362D7-2339-4030-A7D2-76274E6FCA08}" name="30" totalsRowFunction="sum" dataDxfId="7427" totalsRowDxfId="7426"/>
    <tableColumn id="32" xr3:uid="{4379814A-ACBD-417B-9966-F16B6CE48946}" name="31" totalsRowFunction="sum" dataDxfId="7425" totalsRowDxfId="7424" dataCellStyle="Total"/>
    <tableColumn id="33" xr3:uid="{24741284-E8BA-47FE-B939-3CB444F3692F}" name="Total des jours" totalsRowFunction="sum" dataDxfId="7423" totalsRowDxfId="7422" dataCellStyle="Total">
      <calculatedColumnFormula>COUNTA(Septembre345678910[[#This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B2A38C2-12C4-4C10-9305-F1EF17153E69}" name="Septembre34567891011" displayName="Septembre34567891011" ref="A3:AG17" totalsRowCount="1" headerRowDxfId="7421" dataDxfId="7420" totalsRowDxfId="7419">
  <tableColumns count="33">
    <tableColumn id="1" xr3:uid="{FC3FD763-4375-4B17-A068-CFAD069EA85A}" name="Créneau " dataDxfId="7418" totalsRowDxfId="7417" dataCellStyle="Employé"/>
    <tableColumn id="2" xr3:uid="{2AF504BA-81DA-4C61-94DC-59C0D2AA5D2E}" name="1" totalsRowFunction="count" dataDxfId="7416" totalsRowDxfId="7415"/>
    <tableColumn id="3" xr3:uid="{BC93DCC3-4613-4693-B8AA-75ACE840CDD4}" name="2" totalsRowFunction="count" dataDxfId="7414" totalsRowDxfId="7413"/>
    <tableColumn id="4" xr3:uid="{8B3F8B83-EFB0-4CAC-B938-812A3D273278}" name="3" totalsRowFunction="count" dataDxfId="7412" totalsRowDxfId="7411"/>
    <tableColumn id="5" xr3:uid="{463BB947-A53C-40D7-897E-73CA91AE5BF3}" name="4" totalsRowFunction="count" dataDxfId="7410" totalsRowDxfId="7409"/>
    <tableColumn id="6" xr3:uid="{F366BF82-4CCA-418B-943F-D393E6DCC821}" name="5" totalsRowFunction="count" dataDxfId="7408" totalsRowDxfId="7407"/>
    <tableColumn id="7" xr3:uid="{EAF172F4-02D1-4DEE-BA3B-953B2ECC8DC9}" name="6" totalsRowFunction="count" dataDxfId="7406" totalsRowDxfId="7405"/>
    <tableColumn id="8" xr3:uid="{9A451D7B-8BDD-4C1F-A862-E8D69C029CE5}" name="7" totalsRowFunction="count" dataDxfId="7404" totalsRowDxfId="7403"/>
    <tableColumn id="9" xr3:uid="{FE1D28A3-766F-4834-80D5-F88C685E41F5}" name="8" totalsRowFunction="count" dataDxfId="7402" totalsRowDxfId="7401"/>
    <tableColumn id="10" xr3:uid="{DA09504F-5C78-455B-AFE6-54EE581E4B98}" name="9" totalsRowFunction="count" dataDxfId="7400" totalsRowDxfId="7399"/>
    <tableColumn id="11" xr3:uid="{E708B6E6-CC30-40A8-AFD6-770698293BCE}" name="10" totalsRowFunction="count" dataDxfId="7398" totalsRowDxfId="7397"/>
    <tableColumn id="12" xr3:uid="{C030D337-0871-43C1-8747-0E443515FB5D}" name="11" totalsRowFunction="count" dataDxfId="7396" totalsRowDxfId="7395"/>
    <tableColumn id="13" xr3:uid="{FBC14208-DEA3-48C3-9509-0C95359D7400}" name="12" totalsRowFunction="count" dataDxfId="7394" totalsRowDxfId="7393"/>
    <tableColumn id="14" xr3:uid="{025AF952-7B46-47AF-8018-5D5934CE52DD}" name="13" totalsRowFunction="count" dataDxfId="7392" totalsRowDxfId="7391"/>
    <tableColumn id="15" xr3:uid="{97016A96-8B6B-42FC-AD26-1312C4107D4E}" name="14" totalsRowFunction="count" dataDxfId="7390" totalsRowDxfId="7389"/>
    <tableColumn id="16" xr3:uid="{F67AAA87-CD43-439F-A650-9D0652A4BA80}" name="15" totalsRowFunction="count" dataDxfId="7388" totalsRowDxfId="7387"/>
    <tableColumn id="17" xr3:uid="{6F295E6B-DEA7-43BF-AE96-D768312D81D3}" name="16" totalsRowFunction="count" dataDxfId="7386" totalsRowDxfId="7385"/>
    <tableColumn id="18" xr3:uid="{DE185047-94F8-4319-AB35-6E90EE1FDF65}" name="17" totalsRowFunction="count" dataDxfId="7384" totalsRowDxfId="7383"/>
    <tableColumn id="19" xr3:uid="{16CF29EC-2868-4EAC-A54A-CC722EC0CBCA}" name="18" totalsRowFunction="count" dataDxfId="7382" totalsRowDxfId="7381"/>
    <tableColumn id="20" xr3:uid="{98F040B9-AE34-4446-BC96-E19962F17693}" name="19" totalsRowFunction="count" dataDxfId="7380" totalsRowDxfId="7379"/>
    <tableColumn id="21" xr3:uid="{D224050E-03E1-4104-8BA7-18D24D35D71C}" name="20" totalsRowFunction="count" dataDxfId="7378" totalsRowDxfId="7377"/>
    <tableColumn id="22" xr3:uid="{4FE4304E-10BE-4D52-97BE-A91CB885587D}" name="21" totalsRowFunction="count" dataDxfId="7376" totalsRowDxfId="7375"/>
    <tableColumn id="23" xr3:uid="{57F23E55-8A99-4E3A-A584-2B1CA5010E56}" name="22" totalsRowFunction="count" dataDxfId="7374" totalsRowDxfId="7373"/>
    <tableColumn id="24" xr3:uid="{A00D3420-0050-4FAB-B8CF-2E8EA01DBB9D}" name="23" totalsRowFunction="count" dataDxfId="7372" totalsRowDxfId="7371"/>
    <tableColumn id="25" xr3:uid="{3C453C9B-A084-4186-A3B4-AB0532E2401F}" name="24" totalsRowFunction="count" dataDxfId="7370" totalsRowDxfId="7369"/>
    <tableColumn id="26" xr3:uid="{87CCD322-288E-42E0-A06B-B054ED854A3C}" name="25" totalsRowFunction="count" dataDxfId="7368" totalsRowDxfId="7367"/>
    <tableColumn id="27" xr3:uid="{FBE1098D-4E40-4482-B26D-C5C6C67DD1EF}" name="26" totalsRowFunction="count" dataDxfId="7366" totalsRowDxfId="7365"/>
    <tableColumn id="28" xr3:uid="{355576A2-877D-4F9A-B73E-EE2C8AE1859F}" name="27" totalsRowFunction="count" dataDxfId="7364" totalsRowDxfId="7363"/>
    <tableColumn id="29" xr3:uid="{84060B5D-F48B-4C15-BD38-C9D923579339}" name="28" totalsRowFunction="count" dataDxfId="7362" totalsRowDxfId="7361"/>
    <tableColumn id="30" xr3:uid="{BF9DE6CE-3299-46FE-A6B2-39106C8C8543}" name="29" totalsRowFunction="count" dataDxfId="7360" totalsRowDxfId="7359"/>
    <tableColumn id="31" xr3:uid="{57975C45-88DE-4CA8-B487-22907B8ACCD7}" name="30" totalsRowFunction="sum" dataDxfId="7358" totalsRowDxfId="7357"/>
    <tableColumn id="32" xr3:uid="{4368A7EF-4559-4D2C-828F-DE703EEF4CD1}" name="  " totalsRowFunction="sum" dataDxfId="7356" totalsRowDxfId="7355" dataCellStyle="Total"/>
    <tableColumn id="33" xr3:uid="{C1FBA06C-51C4-4593-B4BC-893576F7F38E}" name="Total des jours" totalsRowFunction="sum" dataDxfId="7354" totalsRowDxfId="7353" dataCellStyle="Total">
      <calculatedColumnFormula>COUNTA(Septembre34567891011[[#This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3CB288E-7BA0-464C-A81D-3E6944B7AE18}" name="Septembre3456789101112" displayName="Septembre3456789101112" ref="A3:AG17" totalsRowCount="1" headerRowDxfId="7352" dataDxfId="7351" totalsRowDxfId="7350">
  <tableColumns count="33">
    <tableColumn id="1" xr3:uid="{B17B822A-8856-4B9A-AEC2-E11C09548F10}" name="Créneau " dataDxfId="7349" totalsRowDxfId="7348" dataCellStyle="Employé"/>
    <tableColumn id="2" xr3:uid="{D57EF07A-4B2B-4A59-89C1-910102831DD5}" name="1" totalsRowFunction="count" dataDxfId="7347" totalsRowDxfId="7346"/>
    <tableColumn id="3" xr3:uid="{7FA63E5A-0D1E-4C74-A488-5563F7D1A085}" name="2" totalsRowFunction="count" dataDxfId="7345" totalsRowDxfId="7344"/>
    <tableColumn id="4" xr3:uid="{745BF648-ED17-4236-BBE7-231CB0B9663B}" name="3" totalsRowFunction="count" dataDxfId="7343" totalsRowDxfId="7342"/>
    <tableColumn id="5" xr3:uid="{DC12A231-9B39-4560-A0A8-1C82350F1D09}" name="4" totalsRowFunction="count" dataDxfId="7341" totalsRowDxfId="7340"/>
    <tableColumn id="6" xr3:uid="{989022AF-A6AA-49F1-80A0-EE24AE5743D4}" name="5" totalsRowFunction="count" dataDxfId="7339" totalsRowDxfId="7338"/>
    <tableColumn id="7" xr3:uid="{4F06F59D-D00B-4340-9DC3-DCC128F354E2}" name="6" totalsRowFunction="count" dataDxfId="7337" totalsRowDxfId="7336"/>
    <tableColumn id="8" xr3:uid="{E0804B34-8B56-4F93-88D5-5C9DBC401551}" name="7" totalsRowFunction="count" dataDxfId="7335" totalsRowDxfId="7334"/>
    <tableColumn id="9" xr3:uid="{CB03639E-03AC-46FC-B6FC-F34CD3BA513D}" name="8" totalsRowFunction="count" dataDxfId="7333" totalsRowDxfId="7332"/>
    <tableColumn id="10" xr3:uid="{30CAAD01-F4D2-44B0-97CD-47C7F87D707E}" name="9" totalsRowFunction="count" dataDxfId="7331" totalsRowDxfId="7330"/>
    <tableColumn id="11" xr3:uid="{C2451F75-19D8-4A9C-93F1-92899C2F90D8}" name="10" totalsRowFunction="count" dataDxfId="7329" totalsRowDxfId="7328"/>
    <tableColumn id="12" xr3:uid="{2B11A059-E94F-4FE4-A8AC-5E9A87E5BA62}" name="11" totalsRowFunction="count" dataDxfId="7327" totalsRowDxfId="7326"/>
    <tableColumn id="13" xr3:uid="{7C0A1C20-0302-4E02-AC00-2936FB09C434}" name="12" totalsRowFunction="count" dataDxfId="7325" totalsRowDxfId="7324"/>
    <tableColumn id="14" xr3:uid="{B8A0D373-4FAB-4C4E-B40F-8A0E9D8D3B63}" name="13" totalsRowFunction="count" dataDxfId="7323" totalsRowDxfId="7322"/>
    <tableColumn id="15" xr3:uid="{99BBC745-7B40-4D86-8B99-0F88CD79A01D}" name="14" totalsRowFunction="count" dataDxfId="7321" totalsRowDxfId="7320"/>
    <tableColumn id="16" xr3:uid="{85E54D8E-DE05-40E0-939E-FEF4DA62D011}" name="15" totalsRowFunction="count" dataDxfId="7319" totalsRowDxfId="7318"/>
    <tableColumn id="17" xr3:uid="{22DEC49B-C3E8-4DF6-A51E-905104701CD6}" name="16" totalsRowFunction="count" dataDxfId="7317" totalsRowDxfId="7316"/>
    <tableColumn id="18" xr3:uid="{6A6CEF50-96CB-4DD2-BB73-EA837454AF57}" name="17" totalsRowFunction="count" dataDxfId="7315" totalsRowDxfId="7314"/>
    <tableColumn id="19" xr3:uid="{DE1EBF66-AB31-4E70-B8E5-64B0AE1D95D6}" name="18" totalsRowFunction="count" dataDxfId="7313" totalsRowDxfId="7312"/>
    <tableColumn id="20" xr3:uid="{CC889611-5914-433A-B351-FF7F0DAD7A0A}" name="19" totalsRowFunction="count" dataDxfId="7311" totalsRowDxfId="7310"/>
    <tableColumn id="21" xr3:uid="{8AE5B634-7C83-4754-87B1-284D3765161F}" name="20" totalsRowFunction="count" dataDxfId="7309" totalsRowDxfId="7308"/>
    <tableColumn id="22" xr3:uid="{3AC5A4D6-E487-4F9E-8F38-561404090B9A}" name="21" totalsRowFunction="count" dataDxfId="7307" totalsRowDxfId="7306"/>
    <tableColumn id="23" xr3:uid="{9DC5107E-929F-4372-9944-42A09D69C981}" name="22" totalsRowFunction="count" dataDxfId="7305" totalsRowDxfId="7304"/>
    <tableColumn id="24" xr3:uid="{B0D76B7F-FA9C-440A-831F-ADE79E370199}" name="23" totalsRowFunction="count" dataDxfId="7303" totalsRowDxfId="7302"/>
    <tableColumn id="25" xr3:uid="{78F2D5F2-77E7-48A0-B5C7-2FB70B069AF1}" name="24" totalsRowFunction="count" dataDxfId="7301" totalsRowDxfId="7300"/>
    <tableColumn id="26" xr3:uid="{EC474825-9FD3-4B5E-A681-DCAE1DDC93B9}" name="25" totalsRowFunction="count" dataDxfId="7299" totalsRowDxfId="7298"/>
    <tableColumn id="27" xr3:uid="{18466EDF-07E5-46F4-86DD-E8B1AB5AB80B}" name="26" totalsRowFunction="count" dataDxfId="7297" totalsRowDxfId="7296"/>
    <tableColumn id="28" xr3:uid="{2CABD90B-0096-4291-B98D-656CF93E6D6A}" name="27" totalsRowFunction="count" dataDxfId="7295" totalsRowDxfId="7294"/>
    <tableColumn id="29" xr3:uid="{C6AFB88E-53BB-4E80-A9F3-6FE8E2868F45}" name="28" totalsRowFunction="count" dataDxfId="7293" totalsRowDxfId="7292"/>
    <tableColumn id="30" xr3:uid="{35C3B402-10DA-4374-8AE0-FC25F73FD8B9}" name="29" totalsRowFunction="count" dataDxfId="7291" totalsRowDxfId="7290"/>
    <tableColumn id="31" xr3:uid="{9F2F6AD6-1710-4ACB-B628-E2D0475CDCFF}" name="30" totalsRowFunction="sum" dataDxfId="7289" totalsRowDxfId="7288"/>
    <tableColumn id="32" xr3:uid="{71AF8959-E603-479C-97DF-1234FA3F89A7}" name="31" totalsRowFunction="sum" dataDxfId="7287" totalsRowDxfId="7286" dataCellStyle="Total"/>
    <tableColumn id="33" xr3:uid="{974BFA46-A782-4383-9922-2C2E65198188}" name="Total des jours" totalsRowFunction="sum" dataDxfId="7285" totalsRowDxfId="7284" dataCellStyle="Total">
      <calculatedColumnFormula>COUNTA(Septembre3456789101112[[#This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887129E-3B33-4327-8403-CDD461A361EF}" name="Septembre345678910111213" displayName="Septembre345678910111213" ref="A3:AG17" totalsRowCount="1" headerRowDxfId="7283" dataDxfId="7282" totalsRowDxfId="7281">
  <tableColumns count="33">
    <tableColumn id="1" xr3:uid="{0E03A6B9-8F54-4E4E-9398-7E86D72B7FEF}" name="Créneau " dataDxfId="7280" totalsRowDxfId="7279" dataCellStyle="Employé"/>
    <tableColumn id="2" xr3:uid="{12AF1C34-1B7A-4468-9235-E388E9944736}" name="1" totalsRowFunction="count" dataDxfId="7278" totalsRowDxfId="7277"/>
    <tableColumn id="3" xr3:uid="{69A3B0D8-E2D0-4438-9385-CB9364AD1C0E}" name="2" totalsRowFunction="count" dataDxfId="7276" totalsRowDxfId="7275"/>
    <tableColumn id="4" xr3:uid="{B438D754-91D7-4BED-B053-107F34F92C11}" name="3" totalsRowFunction="count" dataDxfId="7274" totalsRowDxfId="7273"/>
    <tableColumn id="5" xr3:uid="{96439716-040E-4798-BA58-59A787A51849}" name="4" totalsRowFunction="count" dataDxfId="7272" totalsRowDxfId="7271"/>
    <tableColumn id="6" xr3:uid="{D0810756-DD32-4EA2-8B16-D0F2913AAEAF}" name="5" totalsRowFunction="count" dataDxfId="7270" totalsRowDxfId="7269"/>
    <tableColumn id="7" xr3:uid="{C809F602-9C1F-4AC7-A028-9C73619A77C8}" name="6" totalsRowFunction="count" dataDxfId="7268" totalsRowDxfId="7267"/>
    <tableColumn id="8" xr3:uid="{28AB64EF-D36B-498E-8E6B-D5AA2DD2D3E9}" name="7" totalsRowFunction="count" dataDxfId="7266" totalsRowDxfId="7265"/>
    <tableColumn id="9" xr3:uid="{9F067400-DEF8-4955-B14B-DFD238D0218D}" name="8" totalsRowFunction="count" dataDxfId="7264" totalsRowDxfId="7263"/>
    <tableColumn id="10" xr3:uid="{C60648EE-612F-45F6-95D4-4D742CFF52EF}" name="9" totalsRowFunction="count" dataDxfId="7262" totalsRowDxfId="7261"/>
    <tableColumn id="11" xr3:uid="{7A5A8F7D-91C1-46BE-9A5F-049C77012387}" name="10" totalsRowFunction="count" dataDxfId="7260" totalsRowDxfId="7259"/>
    <tableColumn id="12" xr3:uid="{D05CF2D1-49D1-4392-96AB-E292AEF9E673}" name="11" totalsRowFunction="count" dataDxfId="7258" totalsRowDxfId="7257"/>
    <tableColumn id="13" xr3:uid="{8DB2E076-D2A9-4092-AD39-0B9E155811F1}" name="12" totalsRowFunction="count" dataDxfId="7256" totalsRowDxfId="7255"/>
    <tableColumn id="14" xr3:uid="{62B66215-9286-446A-8BB0-288E95498322}" name="13" totalsRowFunction="count" dataDxfId="7254" totalsRowDxfId="7253"/>
    <tableColumn id="15" xr3:uid="{186B2A8E-0389-4AD3-9D8C-2464CBBE9648}" name="14" totalsRowFunction="count" dataDxfId="7252" totalsRowDxfId="7251"/>
    <tableColumn id="16" xr3:uid="{A32BCD4A-067F-49D6-BB15-8FD14142B6B9}" name="15" totalsRowFunction="count" dataDxfId="7250" totalsRowDxfId="7249"/>
    <tableColumn id="17" xr3:uid="{A2C267D8-DEB3-4DA2-B62E-40F85B3F0BCF}" name="16" totalsRowFunction="count" dataDxfId="7248" totalsRowDxfId="7247"/>
    <tableColumn id="18" xr3:uid="{8181AEC7-5BDE-41CE-B8AB-ECB1A61EB66A}" name="17" totalsRowFunction="count" dataDxfId="7246" totalsRowDxfId="7245"/>
    <tableColumn id="19" xr3:uid="{6872407E-F40D-4D9C-95CD-4811729CD3E1}" name="18" totalsRowFunction="count" dataDxfId="7244" totalsRowDxfId="7243"/>
    <tableColumn id="20" xr3:uid="{6F29A672-C608-446F-91BF-633432607822}" name="19" totalsRowFunction="count" dataDxfId="7242" totalsRowDxfId="7241"/>
    <tableColumn id="21" xr3:uid="{508D4DD2-FE76-4070-AEAE-3C2157FC5EA5}" name="20" totalsRowFunction="count" dataDxfId="7240" totalsRowDxfId="7239"/>
    <tableColumn id="22" xr3:uid="{CC6CFEE3-939D-4090-BE40-551C73ED0993}" name="21" totalsRowFunction="count" dataDxfId="7238" totalsRowDxfId="7237"/>
    <tableColumn id="23" xr3:uid="{3D47319A-5D95-4F5D-BCF7-CBE8E079C88E}" name="22" totalsRowFunction="count" dataDxfId="7236" totalsRowDxfId="7235"/>
    <tableColumn id="24" xr3:uid="{0D37B157-D5AB-4FAD-B7FE-643F3B0C2E94}" name="23" totalsRowFunction="count" dataDxfId="7234" totalsRowDxfId="7233"/>
    <tableColumn id="25" xr3:uid="{18119961-291A-44B6-880E-9B6762991556}" name="24" totalsRowFunction="count" dataDxfId="7232" totalsRowDxfId="7231"/>
    <tableColumn id="26" xr3:uid="{E1701CD0-09ED-4EE7-97A6-68CCCA1F790C}" name="25" totalsRowFunction="count" dataDxfId="7230" totalsRowDxfId="7229"/>
    <tableColumn id="27" xr3:uid="{5B8FEDEC-5C38-40A4-9520-7B26F846CCC6}" name="26" totalsRowFunction="count" dataDxfId="7228" totalsRowDxfId="7227"/>
    <tableColumn id="28" xr3:uid="{E7C89687-9480-4413-88FD-BDE458FF7A77}" name="27" totalsRowFunction="count" dataDxfId="7226" totalsRowDxfId="7225"/>
    <tableColumn id="29" xr3:uid="{915228DC-44BC-424C-868F-2F35D81E5C62}" name="28" totalsRowFunction="count" dataDxfId="7224" totalsRowDxfId="7223"/>
    <tableColumn id="30" xr3:uid="{12C60A8D-8C5C-44E9-B58F-D3DB0C9CDCDB}" name="29" totalsRowFunction="count" dataDxfId="7222" totalsRowDxfId="7221"/>
    <tableColumn id="31" xr3:uid="{38A06E74-AEED-4106-8B3C-170D2D46B4EA}" name="30" totalsRowFunction="sum" dataDxfId="7220" totalsRowDxfId="7219"/>
    <tableColumn id="32" xr3:uid="{6103FD65-5F40-40AA-827C-DAED9AC3AAAB}" name="31" totalsRowFunction="sum" dataDxfId="7218" totalsRowDxfId="7217" dataCellStyle="Total"/>
    <tableColumn id="33" xr3:uid="{C7F8F702-5CAC-4A02-952A-94E81F5EAD95}" name="Total des jours" totalsRowFunction="sum" dataDxfId="7216" totalsRowDxfId="7215" dataCellStyle="Total">
      <calculatedColumnFormula>COUNTA(Septembre345678910111213[[#This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F773A1C-4EF6-42B4-A852-4D1A086ACD1A}" name="Septembre34567891011121314" displayName="Septembre34567891011121314" ref="A3:AG17" totalsRowCount="1" headerRowDxfId="7214" dataDxfId="7213" totalsRowDxfId="7212">
  <tableColumns count="33">
    <tableColumn id="1" xr3:uid="{8317409B-E83D-451B-9180-6E26751450D4}" name="Créneau " dataDxfId="7211" totalsRowDxfId="7210" dataCellStyle="Employé"/>
    <tableColumn id="2" xr3:uid="{F2E6672F-9F4A-4F0C-B2EF-E50D59C8F56E}" name="1" totalsRowFunction="count" dataDxfId="7209" totalsRowDxfId="7208"/>
    <tableColumn id="3" xr3:uid="{1B591055-9677-46BC-A510-38A531D79B00}" name="2" totalsRowFunction="count" dataDxfId="7207" totalsRowDxfId="7206"/>
    <tableColumn id="4" xr3:uid="{2193AF57-4743-43DD-8F65-68F0BBFC1C48}" name="3" totalsRowFunction="count" dataDxfId="7205" totalsRowDxfId="7204"/>
    <tableColumn id="5" xr3:uid="{78D08D70-40EC-46BE-8E40-8A81EF0BB1EE}" name="4" totalsRowFunction="count" dataDxfId="7203" totalsRowDxfId="7202"/>
    <tableColumn id="6" xr3:uid="{1240FD6E-7B1F-42C3-A652-878BC8244721}" name="5" totalsRowFunction="count" dataDxfId="7201" totalsRowDxfId="7200"/>
    <tableColumn id="7" xr3:uid="{C504CFC2-38D5-40A5-A783-A8E6D824A429}" name="6" totalsRowFunction="count" dataDxfId="7199" totalsRowDxfId="7198"/>
    <tableColumn id="8" xr3:uid="{06B0B567-71BB-4A72-BB4E-7DD63C9C0DC4}" name="7" totalsRowFunction="count" dataDxfId="7197" totalsRowDxfId="7196"/>
    <tableColumn id="9" xr3:uid="{EEC13705-35E2-444B-8CB1-65252811EB0B}" name="8" totalsRowFunction="count" dataDxfId="7195" totalsRowDxfId="7194"/>
    <tableColumn id="10" xr3:uid="{3A8D2F4C-15E3-443A-8B9B-36C0213483F4}" name="9" totalsRowFunction="count" dataDxfId="7193" totalsRowDxfId="7192"/>
    <tableColumn id="11" xr3:uid="{6EA2E45E-CD28-4AB3-87D5-10E85AC3F56C}" name="10" totalsRowFunction="count" dataDxfId="7191" totalsRowDxfId="7190"/>
    <tableColumn id="12" xr3:uid="{6FB83704-90E7-4263-BDC3-48871D847F83}" name="11" totalsRowFunction="count" dataDxfId="7189" totalsRowDxfId="7188"/>
    <tableColumn id="13" xr3:uid="{554B8D32-6C5C-4ADE-8CCB-86D4B78FB010}" name="12" totalsRowFunction="count" dataDxfId="7187" totalsRowDxfId="7186"/>
    <tableColumn id="14" xr3:uid="{A363C4EC-E254-4D4C-8B17-624A385814C6}" name="13" totalsRowFunction="count" dataDxfId="7185" totalsRowDxfId="7184"/>
    <tableColumn id="15" xr3:uid="{833529B3-BEA6-4D4C-8D27-4C564D39A0E2}" name="14" totalsRowFunction="count" dataDxfId="7183" totalsRowDxfId="7182"/>
    <tableColumn id="16" xr3:uid="{B9BF8AEE-6BB8-455B-8CD8-A8EA7CB98F40}" name="15" totalsRowFunction="count" dataDxfId="7181" totalsRowDxfId="7180"/>
    <tableColumn id="17" xr3:uid="{CFA20128-1670-4CA5-A57D-E4E757372EE6}" name="16" totalsRowFunction="count" dataDxfId="7179" totalsRowDxfId="7178"/>
    <tableColumn id="18" xr3:uid="{85D5ABA2-5320-4252-8674-7E599D14ACA3}" name="17" totalsRowFunction="count" dataDxfId="7177" totalsRowDxfId="7176"/>
    <tableColumn id="19" xr3:uid="{663C38FB-CD4A-4863-BE0B-971AF0A9D924}" name="18" totalsRowFunction="count" dataDxfId="7175" totalsRowDxfId="7174"/>
    <tableColumn id="20" xr3:uid="{05635AF0-0EFD-4915-BA99-649C32D1A367}" name="19" totalsRowFunction="count" dataDxfId="7173" totalsRowDxfId="7172"/>
    <tableColumn id="21" xr3:uid="{8C8F7CDF-5D9E-44E0-8353-A8AA7F74B79F}" name="20" totalsRowFunction="count" dataDxfId="7171" totalsRowDxfId="7170"/>
    <tableColumn id="22" xr3:uid="{4B2FA5A3-7F68-46BE-8354-C92FE116C243}" name="21" totalsRowFunction="count" dataDxfId="7169" totalsRowDxfId="7168"/>
    <tableColumn id="23" xr3:uid="{B08EE904-5BB0-4F0F-924E-D854E325A1E2}" name="22" totalsRowFunction="count" dataDxfId="7167" totalsRowDxfId="7166"/>
    <tableColumn id="24" xr3:uid="{34DAD8C3-4696-4749-B8B9-E165914E7CD9}" name="23" totalsRowFunction="count" dataDxfId="7165" totalsRowDxfId="7164"/>
    <tableColumn id="25" xr3:uid="{747FCBDD-EAD9-4382-8F84-A1149C083D3B}" name="24" totalsRowFunction="count" dataDxfId="7163" totalsRowDxfId="7162"/>
    <tableColumn id="26" xr3:uid="{760B6C27-21A0-4B4D-A739-C38175C74AFA}" name="25" totalsRowFunction="count" dataDxfId="7161" totalsRowDxfId="7160"/>
    <tableColumn id="27" xr3:uid="{99E1F786-04D6-492B-B128-DB68D661A305}" name="26" totalsRowFunction="count" dataDxfId="7159" totalsRowDxfId="7158"/>
    <tableColumn id="28" xr3:uid="{193B39EB-5A26-4B7E-9A0D-EDB9BEF6EE8E}" name="27" totalsRowFunction="count" dataDxfId="7157" totalsRowDxfId="7156"/>
    <tableColumn id="29" xr3:uid="{7D5CFFF2-9BE8-4D35-9CED-2AA899F42573}" name="28" totalsRowFunction="count" dataDxfId="7155" totalsRowDxfId="7154"/>
    <tableColumn id="30" xr3:uid="{D3E46B53-C1E0-411E-97D8-0DFF9379104B}" name="29" totalsRowFunction="count" dataDxfId="7153" totalsRowDxfId="7152"/>
    <tableColumn id="31" xr3:uid="{15CFCDDB-29E5-4F04-BC07-47115A83B5FE}" name="30" totalsRowFunction="sum" dataDxfId="7151" totalsRowDxfId="7150"/>
    <tableColumn id="32" xr3:uid="{DE5E785E-D4CB-4626-A15D-817DC4394BDF}" name="   " totalsRowFunction="sum" dataDxfId="7149" totalsRowDxfId="7148" dataCellStyle="Total"/>
    <tableColumn id="33" xr3:uid="{455AC352-2CF1-4285-831C-AB395A936847}" name="Total des jours" totalsRowFunction="sum" dataDxfId="7147" totalsRowDxfId="7146" dataCellStyle="Total">
      <calculatedColumnFormula>COUNTA(Septembre34567891011121314[[#This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80856BB-993F-477D-9CF1-E80E4210A22F}" name="Septembre3456789101112131415" displayName="Septembre3456789101112131415" ref="A3:AG17" totalsRowCount="1" headerRowDxfId="7145" dataDxfId="7144" totalsRowDxfId="7143">
  <tableColumns count="33">
    <tableColumn id="1" xr3:uid="{745268D9-BBBB-415F-8E0B-C1D49F4372D8}" name="Créneau " dataDxfId="7142" totalsRowDxfId="7141" dataCellStyle="Employé"/>
    <tableColumn id="2" xr3:uid="{3BDC4C93-E1C9-4626-B0D7-F08DD6B23998}" name="1" totalsRowFunction="count" dataDxfId="7140" totalsRowDxfId="7139"/>
    <tableColumn id="3" xr3:uid="{825CF369-9C08-457B-8875-74935EEE6D97}" name="2" totalsRowFunction="count" dataDxfId="7138" totalsRowDxfId="7137"/>
    <tableColumn id="4" xr3:uid="{8E24DE45-F24A-4E99-AF0B-EE4822C2F798}" name="3" totalsRowFunction="count" dataDxfId="7136" totalsRowDxfId="7135"/>
    <tableColumn id="5" xr3:uid="{A7CCF67E-A0DA-416D-904A-99A48AA1AD10}" name="4" totalsRowFunction="count" dataDxfId="7134" totalsRowDxfId="7133"/>
    <tableColumn id="6" xr3:uid="{9DE4BC28-20C9-4620-B86C-36BDAD22C60D}" name="5" totalsRowFunction="count" dataDxfId="7132" totalsRowDxfId="7131"/>
    <tableColumn id="7" xr3:uid="{B3BF88E0-3A3C-4410-98A1-287E0434CC0F}" name="6" totalsRowFunction="count" dataDxfId="7130" totalsRowDxfId="7129"/>
    <tableColumn id="8" xr3:uid="{653C3D75-2030-449A-87D3-E488E23174EA}" name="7" totalsRowFunction="count" dataDxfId="7128" totalsRowDxfId="7127"/>
    <tableColumn id="9" xr3:uid="{0CA623BD-7EB9-4F00-94AC-D7F209B4FB01}" name="8" totalsRowFunction="count" dataDxfId="7126" totalsRowDxfId="7125"/>
    <tableColumn id="10" xr3:uid="{6EA8CC40-7CDF-494D-A890-7102300B4126}" name="9" totalsRowFunction="count" dataDxfId="7124" totalsRowDxfId="7123"/>
    <tableColumn id="11" xr3:uid="{C1BA6E71-B356-4F97-BB1E-2C886662CF08}" name="10" totalsRowFunction="count" dataDxfId="7122" totalsRowDxfId="7121"/>
    <tableColumn id="12" xr3:uid="{D13099FC-4925-45E1-9673-D6365159F1A4}" name="11" totalsRowFunction="count" dataDxfId="7120" totalsRowDxfId="7119"/>
    <tableColumn id="13" xr3:uid="{385E1EEF-3D59-4662-AA46-26D21BEA43D6}" name="12" totalsRowFunction="count" dataDxfId="7118" totalsRowDxfId="7117"/>
    <tableColumn id="14" xr3:uid="{113F7F6C-F37C-4C96-BE33-E80E93B52C4E}" name="13" totalsRowFunction="count" dataDxfId="7116" totalsRowDxfId="7115"/>
    <tableColumn id="15" xr3:uid="{EEE93C5B-75BE-4D57-A3D8-CC3A4017F0CD}" name="14" totalsRowFunction="count" dataDxfId="7114" totalsRowDxfId="7113"/>
    <tableColumn id="16" xr3:uid="{8FA50E87-0C55-4C5C-8A2E-6A9D980E632E}" name="15" totalsRowFunction="count" dataDxfId="7112" totalsRowDxfId="7111"/>
    <tableColumn id="17" xr3:uid="{C06A4FCF-BC2E-4F35-A431-73BE54635855}" name="16" totalsRowFunction="count" dataDxfId="7110" totalsRowDxfId="7109"/>
    <tableColumn id="18" xr3:uid="{C5573940-7935-4C18-A0C2-429EFF7CFDDB}" name="17" totalsRowFunction="count" dataDxfId="7108" totalsRowDxfId="7107"/>
    <tableColumn id="19" xr3:uid="{56AEB74F-CF6E-48EE-8099-C32ADA3C0904}" name="18" totalsRowFunction="count" dataDxfId="7106" totalsRowDxfId="7105"/>
    <tableColumn id="20" xr3:uid="{B5DE1E71-7F6C-44D8-A6EC-CFEC76DDF1A3}" name="19" totalsRowFunction="count" dataDxfId="7104" totalsRowDxfId="7103"/>
    <tableColumn id="21" xr3:uid="{07CFE5E0-331F-4E70-AFE7-2FD4E300B612}" name="20" totalsRowFunction="count" dataDxfId="7102" totalsRowDxfId="7101"/>
    <tableColumn id="22" xr3:uid="{2503BB34-6E23-47D6-9AE6-C7AA98B775AA}" name="21" totalsRowFunction="count" dataDxfId="7100" totalsRowDxfId="7099"/>
    <tableColumn id="23" xr3:uid="{CD94F2C3-B5BF-4AB9-9F3F-D8C1C2A5C70B}" name="22" totalsRowFunction="count" dataDxfId="7098" totalsRowDxfId="7097"/>
    <tableColumn id="24" xr3:uid="{AA4C5E29-B9DC-4CAB-9E18-041D00535976}" name="23" totalsRowFunction="count" dataDxfId="7096" totalsRowDxfId="7095"/>
    <tableColumn id="25" xr3:uid="{99AD3581-5465-425D-A1CA-13E71784B9F9}" name="24" totalsRowFunction="count" dataDxfId="7094" totalsRowDxfId="7093"/>
    <tableColumn id="26" xr3:uid="{EC8B9875-B9A8-4873-9D72-AA98480EE607}" name="25" totalsRowFunction="count" dataDxfId="7092" totalsRowDxfId="7091"/>
    <tableColumn id="27" xr3:uid="{3ADB89BD-AB0D-4F41-A740-7077893DDC71}" name="26" totalsRowFunction="count" dataDxfId="7090" totalsRowDxfId="7089"/>
    <tableColumn id="28" xr3:uid="{FB2205F1-110A-4E4A-BC4B-A950658EE7FA}" name="27" totalsRowFunction="count" dataDxfId="7088" totalsRowDxfId="7087"/>
    <tableColumn id="29" xr3:uid="{80A1BB8A-8FE5-4DDE-B6B2-2B0F0D8C8C68}" name="28" totalsRowFunction="count" dataDxfId="7086" totalsRowDxfId="7085"/>
    <tableColumn id="30" xr3:uid="{E6BE56B8-5CB7-432A-9AE0-BF31263E1C87}" name="29" totalsRowFunction="count" dataDxfId="7084" totalsRowDxfId="7083"/>
    <tableColumn id="31" xr3:uid="{A3788888-47A9-4CC2-B68D-B5BC94C6A47F}" name="30" totalsRowFunction="sum" dataDxfId="7082" totalsRowDxfId="7081"/>
    <tableColumn id="32" xr3:uid="{1E98DDF7-3DEE-4E77-92B6-06A23883122B}" name="31" totalsRowFunction="sum" dataDxfId="7080" totalsRowDxfId="7079" dataCellStyle="Total"/>
    <tableColumn id="33" xr3:uid="{F6F9F14F-1851-429C-9555-650640A4A729}" name="Total des jours" totalsRowFunction="sum" dataDxfId="7078" totalsRowDxfId="7077" dataCellStyle="Total">
      <calculatedColumnFormula>COUNTA(Septembre3456789101112131415[[#This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2438C16-9F0C-4B91-A2DA-0169474070D3}" name="Septembre345678910111213141516" displayName="Septembre345678910111213141516" ref="A3:AG17" totalsRowCount="1" headerRowDxfId="7076" dataDxfId="7075" totalsRowDxfId="7074">
  <tableColumns count="33">
    <tableColumn id="1" xr3:uid="{9318F2CD-663E-4F5A-BA78-1B71DA4014F8}" name="Créneau " dataDxfId="7073" totalsRowDxfId="7072" dataCellStyle="Employé"/>
    <tableColumn id="2" xr3:uid="{B5B8ED28-7A78-46A5-8066-2CAFE0BCC433}" name="1" totalsRowFunction="count" dataDxfId="7071" totalsRowDxfId="7070"/>
    <tableColumn id="3" xr3:uid="{3435DA47-6079-4990-8480-EC4CEFA706BA}" name="2" totalsRowFunction="count" dataDxfId="7069" totalsRowDxfId="7068"/>
    <tableColumn id="4" xr3:uid="{58FCC345-4EAB-4816-B260-CDD7815636C7}" name="3" totalsRowFunction="count" dataDxfId="7067" totalsRowDxfId="7066"/>
    <tableColumn id="5" xr3:uid="{06CA388D-5EBC-4762-B099-5A8117C7AB5D}" name="4" totalsRowFunction="count" dataDxfId="7065" totalsRowDxfId="7064"/>
    <tableColumn id="6" xr3:uid="{AA05B81D-0541-4371-AC41-0A7868AD34A2}" name="5" totalsRowFunction="count" dataDxfId="7063" totalsRowDxfId="7062"/>
    <tableColumn id="7" xr3:uid="{E2985DB5-CD1E-4751-85FE-85E0677D5769}" name="6" totalsRowFunction="count" dataDxfId="7061" totalsRowDxfId="7060"/>
    <tableColumn id="8" xr3:uid="{100B65BF-6854-48D8-B614-A42DA1B94890}" name="7" totalsRowFunction="count" dataDxfId="7059" totalsRowDxfId="7058"/>
    <tableColumn id="9" xr3:uid="{C6BE78C8-252A-462B-83F4-A6A57A501306}" name="8" totalsRowFunction="count" dataDxfId="7057" totalsRowDxfId="7056"/>
    <tableColumn id="10" xr3:uid="{B7DBA327-09F3-4852-BF9D-36811B87D23F}" name="9" totalsRowFunction="count" dataDxfId="7055" totalsRowDxfId="7054"/>
    <tableColumn id="11" xr3:uid="{3F797791-356A-437E-B8DD-39B1DAFF6A0F}" name="10" totalsRowFunction="count" dataDxfId="7053" totalsRowDxfId="7052"/>
    <tableColumn id="12" xr3:uid="{70199B90-C81B-4B61-93DD-30EBF08925A2}" name="11" totalsRowFunction="count" dataDxfId="7051" totalsRowDxfId="7050"/>
    <tableColumn id="13" xr3:uid="{FD3F86FC-B901-4158-A8B4-C5D0B7C85DF6}" name="12" totalsRowFunction="count" dataDxfId="7049" totalsRowDxfId="7048"/>
    <tableColumn id="14" xr3:uid="{7EAFC2BA-DB3A-4DC9-9F19-FCFEA852CEB9}" name="13" totalsRowFunction="count" dataDxfId="7047" totalsRowDxfId="7046"/>
    <tableColumn id="15" xr3:uid="{C1833154-19FF-4972-8A52-1AAD9ABA6392}" name="14" totalsRowFunction="count" dataDxfId="7045" totalsRowDxfId="7044"/>
    <tableColumn id="16" xr3:uid="{5E080DC3-1444-414E-A91C-508D1DC7BB46}" name="15" totalsRowFunction="count" dataDxfId="7043" totalsRowDxfId="7042"/>
    <tableColumn id="17" xr3:uid="{A5328C0D-252D-43C2-8B42-E2951A5A9CE3}" name="16" totalsRowFunction="count" dataDxfId="7041" totalsRowDxfId="7040"/>
    <tableColumn id="18" xr3:uid="{978DC3D9-95F5-42C2-B047-244006A335DF}" name="17" totalsRowFunction="count" dataDxfId="7039" totalsRowDxfId="7038"/>
    <tableColumn id="19" xr3:uid="{3CA117B3-8FDE-4DF1-8187-6DBBA9448D27}" name="18" totalsRowFunction="count" dataDxfId="7037" totalsRowDxfId="7036"/>
    <tableColumn id="20" xr3:uid="{C50DE870-E27C-41E9-AE12-D9A95F7656DC}" name="19" totalsRowFunction="count" dataDxfId="7035" totalsRowDxfId="7034"/>
    <tableColumn id="21" xr3:uid="{C928B2DC-522A-41D6-8A85-038C3A1EB1DA}" name="20" totalsRowFunction="count" dataDxfId="7033" totalsRowDxfId="7032"/>
    <tableColumn id="22" xr3:uid="{FED22E6D-A1A5-4C01-8432-A4BE88DCF44F}" name="21" totalsRowFunction="count" dataDxfId="7031" totalsRowDxfId="7030"/>
    <tableColumn id="23" xr3:uid="{894E9D07-15B3-4E84-8B88-80E9E663B208}" name="22" totalsRowFunction="count" dataDxfId="7029" totalsRowDxfId="7028"/>
    <tableColumn id="24" xr3:uid="{337F6A12-0778-493B-A54A-7B894A41412C}" name="23" totalsRowFunction="count" dataDxfId="7027" totalsRowDxfId="7026"/>
    <tableColumn id="25" xr3:uid="{72799561-5620-4614-A59D-272B9A8D8E5A}" name="24" totalsRowFunction="count" dataDxfId="7025" totalsRowDxfId="7024"/>
    <tableColumn id="26" xr3:uid="{26B4E3E1-ED30-41CF-BE58-98BD64C94B0C}" name="25" totalsRowFunction="count" dataDxfId="7023" totalsRowDxfId="7022"/>
    <tableColumn id="27" xr3:uid="{846A8480-12A7-483C-8A4C-A2EBD403D68F}" name="26" totalsRowFunction="count" dataDxfId="7021" totalsRowDxfId="7020"/>
    <tableColumn id="28" xr3:uid="{73FBEB40-8BA4-48B5-B87A-037975C2491E}" name="27" totalsRowFunction="count" dataDxfId="7019" totalsRowDxfId="7018"/>
    <tableColumn id="29" xr3:uid="{16CC8AED-FF31-469F-A4AB-E8B30F10327E}" name="28" totalsRowFunction="count" dataDxfId="7017" totalsRowDxfId="7016"/>
    <tableColumn id="30" xr3:uid="{E2373470-A35F-4B83-BE8D-D010B3A5AABF}" name="29" totalsRowFunction="count" dataDxfId="7015" totalsRowDxfId="7014"/>
    <tableColumn id="31" xr3:uid="{77BA83AE-DFEC-46FC-8056-16F7C546821A}" name="30" totalsRowFunction="sum" dataDxfId="7013" totalsRowDxfId="7012"/>
    <tableColumn id="32" xr3:uid="{32B9D8BD-AC3F-4D83-902D-A4F6342A686A}" name="   " totalsRowFunction="sum" dataDxfId="7011" totalsRowDxfId="7010" dataCellStyle="Total"/>
    <tableColumn id="33" xr3:uid="{AEC6C0D0-E9CD-41ED-9C8C-937E888B4247}" name="Total des jours" totalsRowFunction="sum" dataDxfId="7009" totalsRowDxfId="7008" dataCellStyle="Total">
      <calculatedColumnFormula>COUNTA(Septembre345678910111213141516[[#This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B61CE96-D7BA-4D35-BDE7-65CB35D4BE71}" name="Septembre34567891011121314151617" displayName="Septembre34567891011121314151617" ref="A3:AG17" totalsRowCount="1" headerRowDxfId="7007" dataDxfId="7006" totalsRowDxfId="7005">
  <tableColumns count="33">
    <tableColumn id="1" xr3:uid="{490FFA2C-2B4F-4A9D-B59D-A7766989BD3F}" name="Créneau " dataDxfId="7004" totalsRowDxfId="7003" dataCellStyle="Employé"/>
    <tableColumn id="2" xr3:uid="{CBB24B3F-E863-45EC-A228-C43AC196F349}" name="1" totalsRowFunction="count" dataDxfId="7002" totalsRowDxfId="7001"/>
    <tableColumn id="3" xr3:uid="{D371C396-0126-47C7-9C94-C7E399824EA4}" name="2" totalsRowFunction="count" dataDxfId="7000" totalsRowDxfId="6999"/>
    <tableColumn id="4" xr3:uid="{3E811DA1-8872-437B-ACEE-935133511CE7}" name="3" totalsRowFunction="count" dataDxfId="6998" totalsRowDxfId="6997"/>
    <tableColumn id="5" xr3:uid="{2D72BA1D-28B6-4BD3-BE19-28FD0D1F45D8}" name="4" totalsRowFunction="count" dataDxfId="6996" totalsRowDxfId="6995"/>
    <tableColumn id="6" xr3:uid="{A4C62C9D-81B1-494E-88EE-A91FD5511B14}" name="5" totalsRowFunction="count" dataDxfId="6994" totalsRowDxfId="6993"/>
    <tableColumn id="7" xr3:uid="{1042A11D-FDC5-420E-945D-D5E8D7BBEE86}" name="6" totalsRowFunction="count" dataDxfId="6992" totalsRowDxfId="6991"/>
    <tableColumn id="8" xr3:uid="{DD5A441F-0A77-4358-BF85-53788F82FDBA}" name="7" totalsRowFunction="count" dataDxfId="6990" totalsRowDxfId="6989"/>
    <tableColumn id="9" xr3:uid="{5C07ECC8-2227-4B3F-ADF5-D5C85BD8CA81}" name="8" totalsRowFunction="count" dataDxfId="6988" totalsRowDxfId="6987"/>
    <tableColumn id="10" xr3:uid="{ED07A1A3-3E18-4D69-B241-49DB868E5070}" name="9" totalsRowFunction="count" dataDxfId="6986" totalsRowDxfId="6985"/>
    <tableColumn id="11" xr3:uid="{3C0F9ACD-5105-458A-ADEA-C82119140869}" name="10" totalsRowFunction="count" dataDxfId="6984" totalsRowDxfId="6983"/>
    <tableColumn id="12" xr3:uid="{EA79959A-FF94-42DC-B807-22BBF188E0F8}" name="11" totalsRowFunction="count" dataDxfId="6982" totalsRowDxfId="6981"/>
    <tableColumn id="13" xr3:uid="{C685BE7F-1158-4C9E-BBD1-373B2F1A85C0}" name="12" totalsRowFunction="count" dataDxfId="6980" totalsRowDxfId="6979"/>
    <tableColumn id="14" xr3:uid="{F6291828-F4CF-4A91-8F12-31A111FB154D}" name="13" totalsRowFunction="count" dataDxfId="6978" totalsRowDxfId="6977"/>
    <tableColumn id="15" xr3:uid="{4D44C6CF-1618-4FC5-B02A-B3472173E75F}" name="14" totalsRowFunction="count" dataDxfId="6976" totalsRowDxfId="6975"/>
    <tableColumn id="16" xr3:uid="{35B94B7E-1F8B-4D60-BD30-ACC4BCEF9ADF}" name="15" totalsRowFunction="count" dataDxfId="6974" totalsRowDxfId="6973"/>
    <tableColumn id="17" xr3:uid="{A94DFCB4-AB59-478A-B598-62672C5BA811}" name="16" totalsRowFunction="count" dataDxfId="6972" totalsRowDxfId="6971"/>
    <tableColumn id="18" xr3:uid="{2BD7558F-A260-4A8D-A1D0-5C90F8A73991}" name="17" totalsRowFunction="count" dataDxfId="6970" totalsRowDxfId="6969"/>
    <tableColumn id="19" xr3:uid="{7421C57A-66AC-4C1B-858A-E4F34CA067B2}" name="18" totalsRowFunction="count" dataDxfId="6968" totalsRowDxfId="6967"/>
    <tableColumn id="20" xr3:uid="{D14B68E1-89CF-4569-8E83-3EC081B8E3E6}" name="19" totalsRowFunction="count" dataDxfId="6966" totalsRowDxfId="6965"/>
    <tableColumn id="21" xr3:uid="{7CB18314-C850-44B6-880A-D247C54CB481}" name="20" totalsRowFunction="count" dataDxfId="6964" totalsRowDxfId="6963"/>
    <tableColumn id="22" xr3:uid="{C36A4197-81CF-4A2F-807B-F933ADE52656}" name="21" totalsRowFunction="count" dataDxfId="6962" totalsRowDxfId="6961"/>
    <tableColumn id="23" xr3:uid="{573F3A72-8102-4FC6-BB9E-35F074E7D952}" name="22" totalsRowFunction="count" dataDxfId="6960" totalsRowDxfId="6959"/>
    <tableColumn id="24" xr3:uid="{BA63C57B-CEA1-4DE9-86FE-F20B6BB5243A}" name="23" totalsRowFunction="count" dataDxfId="6958" totalsRowDxfId="6957"/>
    <tableColumn id="25" xr3:uid="{3FD92FFC-04C2-402E-8A3B-25182BE5566C}" name="24" totalsRowFunction="count" dataDxfId="6956" totalsRowDxfId="6955"/>
    <tableColumn id="26" xr3:uid="{D100EF20-50EE-47A3-B8EF-9FD4FDD03DF5}" name="25" totalsRowFunction="count" dataDxfId="6954" totalsRowDxfId="6953"/>
    <tableColumn id="27" xr3:uid="{EB4F5B92-5568-4F0B-9D3C-EB467A668D60}" name="26" totalsRowFunction="count" dataDxfId="6952" totalsRowDxfId="6951"/>
    <tableColumn id="28" xr3:uid="{60DC8C47-B044-4E99-991B-C4795E36225C}" name="27" totalsRowFunction="count" dataDxfId="6950" totalsRowDxfId="6949"/>
    <tableColumn id="29" xr3:uid="{4C8A9376-4F85-4B51-983D-FFBFE59F178B}" name="28" totalsRowFunction="count" dataDxfId="6948" totalsRowDxfId="6947"/>
    <tableColumn id="30" xr3:uid="{9148EA82-2AE1-4B00-98C0-311DF7BAEEE3}" name="29" totalsRowFunction="count" dataDxfId="6946" totalsRowDxfId="6945"/>
    <tableColumn id="31" xr3:uid="{614D47E4-4FBE-42AD-86D9-068C5A875005}" name="30" totalsRowFunction="sum" dataDxfId="6944" totalsRowDxfId="6943"/>
    <tableColumn id="32" xr3:uid="{57ECF642-1F19-4E9C-942B-0DB2292C1EFF}" name="31" totalsRowFunction="sum" dataDxfId="6942" totalsRowDxfId="6941" dataCellStyle="Total"/>
    <tableColumn id="33" xr3:uid="{6F49E85C-E81F-49D7-8236-1A07CAE8DDD4}" name="Total des jours" totalsRowFunction="sum" dataDxfId="6940" totalsRowDxfId="6939" dataCellStyle="Total">
      <calculatedColumnFormula>COUNTA(Septembre34567891011121314151617[[#This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62FF98-E4D1-4419-8363-06B9E70E5FC3}" name="Septembre" displayName="Septembre" ref="A3:AG17" totalsRowCount="1" headerRowDxfId="7943" dataDxfId="7942" totalsRowDxfId="7941">
  <tableColumns count="33">
    <tableColumn id="1" xr3:uid="{163FE2E7-6DFB-406F-A327-A6C5F1C8F5A0}" name="Créneau " dataDxfId="7940" totalsRowDxfId="98" dataCellStyle="Employé"/>
    <tableColumn id="2" xr3:uid="{ED3BD4F1-D126-4C71-94E2-ED2F090E014C}" name="1" totalsRowFunction="count" dataDxfId="7939" totalsRowDxfId="97"/>
    <tableColumn id="3" xr3:uid="{2905E540-1CC0-40C9-8F3E-0F3015430E07}" name="2" totalsRowFunction="count" dataDxfId="7938" totalsRowDxfId="96"/>
    <tableColumn id="4" xr3:uid="{C8332F5B-4FEF-4039-B116-FEDC6FE98E94}" name="3" totalsRowFunction="count" dataDxfId="7937" totalsRowDxfId="95"/>
    <tableColumn id="5" xr3:uid="{D97CA688-F9F3-4A61-8A18-82F970D6C432}" name="4" totalsRowFunction="count" dataDxfId="7936" totalsRowDxfId="94"/>
    <tableColumn id="6" xr3:uid="{F2922334-3CC4-4024-A0F4-29DE84A68A14}" name="5" totalsRowFunction="count" dataDxfId="7935" totalsRowDxfId="93"/>
    <tableColumn id="7" xr3:uid="{1E0A6BF0-08B1-410E-8944-A152D59B2888}" name="6" totalsRowFunction="count" dataDxfId="7934" totalsRowDxfId="92"/>
    <tableColumn id="8" xr3:uid="{CAC26610-F62D-4AFD-B6ED-1840302C833E}" name="7" totalsRowFunction="count" dataDxfId="7933" totalsRowDxfId="91"/>
    <tableColumn id="9" xr3:uid="{230172BA-9DCE-4710-89DF-CF7D45C53BFA}" name="8" totalsRowFunction="count" dataDxfId="7932" totalsRowDxfId="90"/>
    <tableColumn id="10" xr3:uid="{0AB4B878-B5E2-49C4-9CAC-B8549EF83A2C}" name="9" totalsRowFunction="count" dataDxfId="7931" totalsRowDxfId="89"/>
    <tableColumn id="11" xr3:uid="{FE0834C9-C2A5-4780-B5C9-F01FD43C229A}" name="10" totalsRowFunction="count" dataDxfId="7930" totalsRowDxfId="88"/>
    <tableColumn id="12" xr3:uid="{436E436C-EE00-4F9F-BF25-E7AFBD212871}" name="11" totalsRowFunction="count" dataDxfId="7929" totalsRowDxfId="87"/>
    <tableColumn id="13" xr3:uid="{5034CC0C-C212-4F78-BC99-EDF750910B4D}" name="12" totalsRowFunction="count" dataDxfId="7928" totalsRowDxfId="86"/>
    <tableColumn id="14" xr3:uid="{34778C20-5C91-41EA-AF9D-BF46BDECA5F2}" name="13" totalsRowFunction="count" dataDxfId="7927" totalsRowDxfId="85"/>
    <tableColumn id="15" xr3:uid="{BE809645-1032-42D9-BB3A-D9F8885A6DB4}" name="14" totalsRowFunction="count" dataDxfId="7926" totalsRowDxfId="84"/>
    <tableColumn id="16" xr3:uid="{A4135FE7-36D1-4C2B-BC64-BB13AFF8D5E2}" name="15" totalsRowFunction="count" dataDxfId="7925" totalsRowDxfId="83"/>
    <tableColumn id="17" xr3:uid="{B3043C65-2C99-410F-B4D2-EEB3D44CAF48}" name="16" totalsRowFunction="count" dataDxfId="7924" totalsRowDxfId="82"/>
    <tableColumn id="18" xr3:uid="{440D7C77-8D36-4D3A-A813-F247FE47F5EB}" name="17" totalsRowFunction="count" dataDxfId="7923" totalsRowDxfId="81"/>
    <tableColumn id="19" xr3:uid="{FBBA0979-9C38-4870-8AFC-F724EB06BEAD}" name="18" totalsRowFunction="count" dataDxfId="7922" totalsRowDxfId="80"/>
    <tableColumn id="20" xr3:uid="{12AC8E8E-FAE5-45C3-9FCF-F8B8C4F0068D}" name="19" totalsRowFunction="count" dataDxfId="7921" totalsRowDxfId="79"/>
    <tableColumn id="21" xr3:uid="{E8E65F6E-ADC5-4FFE-940F-7F7E556A7FBC}" name="20" totalsRowFunction="count" dataDxfId="7920" totalsRowDxfId="78"/>
    <tableColumn id="22" xr3:uid="{C1BD70D3-866A-4162-9A18-05B66A32E709}" name="21" totalsRowFunction="count" dataDxfId="7919" totalsRowDxfId="77"/>
    <tableColumn id="23" xr3:uid="{6CB58E71-5A4E-4CB8-8A8B-D770DC535127}" name="22" totalsRowFunction="count" dataDxfId="7918" totalsRowDxfId="76"/>
    <tableColumn id="24" xr3:uid="{3737F1D5-6B20-47F9-BECC-0C89EC40EFDD}" name="23" totalsRowFunction="count" dataDxfId="7917" totalsRowDxfId="75"/>
    <tableColumn id="25" xr3:uid="{4D832EAE-E740-4A63-A8AF-6ECBEABCFAAB}" name="24" totalsRowFunction="count" dataDxfId="7916" totalsRowDxfId="74"/>
    <tableColumn id="26" xr3:uid="{C1CD8B0D-0CEF-4FE3-A651-4B1D154E3C48}" name="25" totalsRowFunction="count" dataDxfId="7915" totalsRowDxfId="73"/>
    <tableColumn id="27" xr3:uid="{B2C0C268-46C5-45F6-B204-F093BEAF7192}" name="26" totalsRowFunction="count" dataDxfId="7914" totalsRowDxfId="72"/>
    <tableColumn id="28" xr3:uid="{5D7B0A9D-5A64-4138-88A1-09FB894718AA}" name="27" totalsRowFunction="count" dataDxfId="7913" totalsRowDxfId="71"/>
    <tableColumn id="29" xr3:uid="{214DBC53-6B7B-4AC2-A67F-5C50BE953125}" name="28" totalsRowFunction="count" dataDxfId="7912" totalsRowDxfId="70"/>
    <tableColumn id="30" xr3:uid="{AA8F6E48-7037-48DC-8DED-5F62C4A94887}" name="29" totalsRowFunction="count" dataDxfId="7911" totalsRowDxfId="69"/>
    <tableColumn id="31" xr3:uid="{F0FB1903-2525-4E1A-9005-653FEC066596}" name="30" totalsRowFunction="sum" dataDxfId="7910" totalsRowDxfId="68"/>
    <tableColumn id="32" xr3:uid="{829C2877-8CFA-47D0-AD9F-04C3BB3672B8}" name=" " totalsRowFunction="sum" dataDxfId="7909" totalsRowDxfId="67" dataCellStyle="Total"/>
    <tableColumn id="33" xr3:uid="{BFBEEC2F-056E-4902-9009-5E073D785A0E}" name="Total des jours" totalsRowFunction="sum" dataDxfId="7908" totalsRowDxfId="66" dataCellStyle="Total">
      <calculatedColumnFormula>COUNTA(Septembre[[#This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492707-DF7C-4CF3-BEA0-683DF8C6DE6E}" name="Septembre3" displayName="Septembre3" ref="A3:AG17" totalsRowCount="1" headerRowDxfId="7907" dataDxfId="7906" totalsRowDxfId="7905">
  <tableColumns count="33">
    <tableColumn id="1" xr3:uid="{536540F1-911B-483E-AF72-655E77B6C64D}" name="Créneau " dataDxfId="7904" totalsRowDxfId="65" dataCellStyle="Employé"/>
    <tableColumn id="2" xr3:uid="{82E49AFF-89EF-4835-B4FB-94E8BA93E32D}" name="1" totalsRowFunction="count" dataDxfId="7903" totalsRowDxfId="64"/>
    <tableColumn id="3" xr3:uid="{D89F1D22-05CC-4E99-8959-506672A69920}" name="2" totalsRowFunction="count" dataDxfId="7902" totalsRowDxfId="63"/>
    <tableColumn id="4" xr3:uid="{E90163CE-16D4-4ACD-94BF-267F2A44AE40}" name="3" totalsRowFunction="count" dataDxfId="7901" totalsRowDxfId="62"/>
    <tableColumn id="5" xr3:uid="{6679A709-9BAE-40A7-9546-4267F6844377}" name="4" totalsRowFunction="count" dataDxfId="7900" totalsRowDxfId="61"/>
    <tableColumn id="6" xr3:uid="{0ECC052D-77D7-415C-B0C3-86734D465C5F}" name="5" totalsRowFunction="count" dataDxfId="7899" totalsRowDxfId="60"/>
    <tableColumn id="7" xr3:uid="{76DF7347-1B70-4196-AAF7-155642B53769}" name="6" totalsRowFunction="count" dataDxfId="7898" totalsRowDxfId="59"/>
    <tableColumn id="8" xr3:uid="{E47288C8-3C2D-4600-A3E4-204B30110343}" name="7" totalsRowFunction="count" dataDxfId="7897" totalsRowDxfId="58"/>
    <tableColumn id="9" xr3:uid="{D1D4D507-E799-4B8C-967F-577EB5390CB8}" name="8" totalsRowFunction="count" dataDxfId="7896" totalsRowDxfId="57"/>
    <tableColumn id="10" xr3:uid="{2478C76C-6451-40FC-B5C8-08804AC0E97A}" name="9" totalsRowFunction="count" dataDxfId="7895" totalsRowDxfId="56"/>
    <tableColumn id="11" xr3:uid="{4B6E560E-C658-4D5F-8AEC-5B81518FE299}" name="10" totalsRowFunction="count" dataDxfId="7894" totalsRowDxfId="55"/>
    <tableColumn id="12" xr3:uid="{52A300CB-20A7-44CB-A8F4-ED5933EEAF5F}" name="11" totalsRowFunction="count" dataDxfId="7893" totalsRowDxfId="54"/>
    <tableColumn id="13" xr3:uid="{D751A629-09C2-4491-9EC1-3A002E292CBA}" name="12" totalsRowFunction="count" dataDxfId="7892" totalsRowDxfId="53"/>
    <tableColumn id="14" xr3:uid="{50EA1524-4DE6-47CC-80B9-5982578D129B}" name="13" totalsRowFunction="count" dataDxfId="7891" totalsRowDxfId="52"/>
    <tableColumn id="15" xr3:uid="{D39AAEE0-46D0-407E-B309-D4186CE8112E}" name="14" totalsRowFunction="count" dataDxfId="7890" totalsRowDxfId="51"/>
    <tableColumn id="16" xr3:uid="{E75F2B00-3E53-4680-B661-4315AE59FF3B}" name="15" totalsRowFunction="count" dataDxfId="7889" totalsRowDxfId="50"/>
    <tableColumn id="17" xr3:uid="{DE554074-968E-4B20-81B4-926C75667857}" name="16" totalsRowFunction="count" dataDxfId="7888" totalsRowDxfId="49"/>
    <tableColumn id="18" xr3:uid="{74AA418A-C463-47F5-8823-19F630EE7FFA}" name="17" totalsRowFunction="count" dataDxfId="7887" totalsRowDxfId="48"/>
    <tableColumn id="19" xr3:uid="{BC6CE9D0-A5BD-450F-9B15-D3CEFA39B111}" name="18" totalsRowFunction="count" dataDxfId="7886" totalsRowDxfId="47"/>
    <tableColumn id="20" xr3:uid="{3E65D151-4F01-48F9-9605-14E9A5F86564}" name="19" totalsRowFunction="count" dataDxfId="7885" totalsRowDxfId="46"/>
    <tableColumn id="21" xr3:uid="{0005468F-EEE4-4CAD-B2CC-9D9FEE752922}" name="20" totalsRowFunction="count" dataDxfId="7884" totalsRowDxfId="45"/>
    <tableColumn id="22" xr3:uid="{EFF882A3-57FA-4777-94EA-7CAFBEA3E588}" name="21" totalsRowFunction="count" dataDxfId="7883" totalsRowDxfId="44"/>
    <tableColumn id="23" xr3:uid="{F36B3EB1-F025-4D4F-A72E-0440EAC5F24C}" name="22" totalsRowFunction="count" dataDxfId="7882" totalsRowDxfId="43"/>
    <tableColumn id="24" xr3:uid="{DF6F26D7-4B11-43B7-8701-5347E6955FB0}" name="23" totalsRowFunction="count" dataDxfId="7881" totalsRowDxfId="42"/>
    <tableColumn id="25" xr3:uid="{FA619471-120B-469E-B44F-1C2D06F0209C}" name="24" totalsRowFunction="count" dataDxfId="7880" totalsRowDxfId="41"/>
    <tableColumn id="26" xr3:uid="{5E8A2B40-7DA2-40BE-8103-24976A8745D0}" name="25" totalsRowFunction="count" dataDxfId="7879" totalsRowDxfId="40"/>
    <tableColumn id="27" xr3:uid="{B1D908E5-2722-4947-A945-E75AB1A12E42}" name="26" totalsRowFunction="count" dataDxfId="7878" totalsRowDxfId="39"/>
    <tableColumn id="28" xr3:uid="{DF8C2235-A33A-4FF7-B8FB-13A831D8092A}" name="27" totalsRowFunction="count" dataDxfId="7877" totalsRowDxfId="38"/>
    <tableColumn id="29" xr3:uid="{16A89C1A-717E-4913-8CDB-C80AE6E7367C}" name="28" totalsRowFunction="count" dataDxfId="7876" totalsRowDxfId="37"/>
    <tableColumn id="30" xr3:uid="{CE72EFA2-0DB3-4BF7-82E4-FCA33B5A4096}" name="29" totalsRowFunction="count" dataDxfId="7875" totalsRowDxfId="36"/>
    <tableColumn id="31" xr3:uid="{D6E981AB-4E44-4887-B084-5D091AA43E43}" name="30" totalsRowFunction="sum" dataDxfId="7874" totalsRowDxfId="35"/>
    <tableColumn id="32" xr3:uid="{C6AED068-A14F-4565-B0D9-C3D4239C44A1}" name="31" totalsRowFunction="sum" dataDxfId="7873" totalsRowDxfId="34" dataCellStyle="Total"/>
    <tableColumn id="33" xr3:uid="{05C3E67E-65A9-4D77-BED9-87B1913A843E}" name="Total des jours" totalsRowFunction="sum" dataDxfId="7872" totalsRowDxfId="33" dataCellStyle="Total">
      <calculatedColumnFormula>COUNTA(Septembre3[[#This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723A62-2511-4E31-8F0C-F65C03C85209}" name="Septembre34" displayName="Septembre34" ref="A3:AG17" totalsRowCount="1" headerRowDxfId="7871" dataDxfId="7870" totalsRowDxfId="7869">
  <tableColumns count="33">
    <tableColumn id="1" xr3:uid="{03816A8C-51E1-42BF-BAD1-DFF73B25A583}" name="Créneau " dataDxfId="7868" totalsRowDxfId="32" dataCellStyle="Employé"/>
    <tableColumn id="2" xr3:uid="{96BF5064-9411-496B-8455-32BB25D93E3C}" name="1" totalsRowFunction="count" dataDxfId="7867" totalsRowDxfId="31"/>
    <tableColumn id="3" xr3:uid="{F873030F-7D23-490B-9848-AD0EB1F098F3}" name="2" totalsRowFunction="count" dataDxfId="7866" totalsRowDxfId="30"/>
    <tableColumn id="4" xr3:uid="{F7BE8E59-A840-4379-90D7-EA249D19CA99}" name="3" totalsRowFunction="count" dataDxfId="7865" totalsRowDxfId="29"/>
    <tableColumn id="5" xr3:uid="{5F426CC0-0182-4AB9-B67C-B9B8257CE001}" name="4" totalsRowFunction="count" dataDxfId="7864" totalsRowDxfId="28"/>
    <tableColumn id="6" xr3:uid="{2EB88749-466E-490B-98A4-BD57E3E50235}" name="5" totalsRowFunction="count" dataDxfId="7863" totalsRowDxfId="27"/>
    <tableColumn id="7" xr3:uid="{67552F6A-026A-4055-A25A-E86DFA697F73}" name="6" totalsRowFunction="count" dataDxfId="7862" totalsRowDxfId="26"/>
    <tableColumn id="8" xr3:uid="{DBD0E840-B87A-4BD2-B5BE-20317CA3791C}" name="7" totalsRowFunction="count" dataDxfId="7861" totalsRowDxfId="25"/>
    <tableColumn id="9" xr3:uid="{70281D04-2E05-4831-9CBB-26EA2FC379EB}" name="8" totalsRowFunction="count" dataDxfId="7860" totalsRowDxfId="24"/>
    <tableColumn id="10" xr3:uid="{36FD3011-779A-407F-A555-3760BC1EDB1F}" name="9" totalsRowFunction="count" dataDxfId="7859" totalsRowDxfId="23"/>
    <tableColumn id="11" xr3:uid="{76FBD822-4146-45C1-8499-BAD979B82D90}" name="10" totalsRowFunction="count" dataDxfId="7858" totalsRowDxfId="22"/>
    <tableColumn id="12" xr3:uid="{297543EA-3972-4973-868B-691B6DEADB66}" name="11" totalsRowFunction="count" dataDxfId="7857" totalsRowDxfId="21"/>
    <tableColumn id="13" xr3:uid="{01006AAD-4224-44E0-97D3-DA66765C455E}" name="12" totalsRowFunction="count" dataDxfId="7856" totalsRowDxfId="20"/>
    <tableColumn id="14" xr3:uid="{98C2368E-74DD-4B80-B0B5-3C37E2D65129}" name="13" totalsRowFunction="count" dataDxfId="7855" totalsRowDxfId="19"/>
    <tableColumn id="15" xr3:uid="{C18765E4-4BF5-4203-9356-7281843FB1F7}" name="14" totalsRowFunction="count" dataDxfId="7854" totalsRowDxfId="18"/>
    <tableColumn id="16" xr3:uid="{20818EDA-49A3-4A2C-8A30-B7C886A38119}" name="15" totalsRowFunction="count" dataDxfId="7853" totalsRowDxfId="17"/>
    <tableColumn id="17" xr3:uid="{AB2AF6DD-F2C6-4FB4-AFB1-BA7F4A0B1531}" name="16" totalsRowFunction="count" dataDxfId="7852" totalsRowDxfId="16"/>
    <tableColumn id="18" xr3:uid="{D31F7E05-1812-484C-B584-BADA336DA9A1}" name="17" totalsRowFunction="count" dataDxfId="7851" totalsRowDxfId="15"/>
    <tableColumn id="19" xr3:uid="{562A1830-7814-461E-89A2-2CCD1522A0C1}" name="18" totalsRowFunction="count" dataDxfId="7850" totalsRowDxfId="14"/>
    <tableColumn id="20" xr3:uid="{BEB285EE-5371-446F-9936-875C37D4F911}" name="19" totalsRowFunction="count" dataDxfId="7849" totalsRowDxfId="13"/>
    <tableColumn id="21" xr3:uid="{3B6C08D8-0818-489D-B7ED-8FA8CEF1E1B7}" name="20" totalsRowFunction="count" dataDxfId="7848" totalsRowDxfId="12"/>
    <tableColumn id="22" xr3:uid="{2457B173-B8DA-448A-B4FD-6E7E7D596822}" name="21" totalsRowFunction="count" dataDxfId="7847" totalsRowDxfId="11"/>
    <tableColumn id="23" xr3:uid="{5225F27D-543E-4B05-9308-9346BEC17B26}" name="22" totalsRowFunction="count" dataDxfId="7846" totalsRowDxfId="10"/>
    <tableColumn id="24" xr3:uid="{4C047D19-BB19-4C8F-9520-5F815C03CF43}" name="23" totalsRowFunction="count" dataDxfId="7845" totalsRowDxfId="9"/>
    <tableColumn id="25" xr3:uid="{40496984-5432-44D4-80AB-64A5D4307B8E}" name="24" totalsRowFunction="count" dataDxfId="7844" totalsRowDxfId="8"/>
    <tableColumn id="26" xr3:uid="{FE49370B-B13D-4BC7-B3C1-FEA42F0F9D20}" name="25" totalsRowFunction="count" dataDxfId="7843" totalsRowDxfId="7"/>
    <tableColumn id="27" xr3:uid="{EEC703AB-C9D7-465B-8C38-FC1B07D8461B}" name="26" totalsRowFunction="count" dataDxfId="7842" totalsRowDxfId="6"/>
    <tableColumn id="28" xr3:uid="{DEF15E3D-9771-40C5-B86B-C7AC58FE3FFD}" name="27" totalsRowFunction="count" dataDxfId="7841" totalsRowDxfId="5"/>
    <tableColumn id="29" xr3:uid="{FC984C27-6EB5-4825-BC34-5DB84F43A566}" name="28" totalsRowFunction="count" dataDxfId="7840" totalsRowDxfId="4"/>
    <tableColumn id="30" xr3:uid="{D1566D4F-80FC-4F68-A177-47DBDB1D23A9}" name="29" totalsRowFunction="count" dataDxfId="7839" totalsRowDxfId="3"/>
    <tableColumn id="31" xr3:uid="{C40A8B0C-5B68-4D6D-AA40-B9BA4B7ACD29}" name="30" totalsRowFunction="sum" dataDxfId="7838" totalsRowDxfId="2"/>
    <tableColumn id="32" xr3:uid="{234B4C20-796D-45A1-86A3-C1314701BFB5}" name=" " totalsRowFunction="sum" dataDxfId="7837" totalsRowDxfId="1" dataCellStyle="Total"/>
    <tableColumn id="33" xr3:uid="{4E6E2D4F-A3D3-423B-A9B4-6F336DA5669B}" name="Total des jours" totalsRowFunction="sum" dataDxfId="7836" totalsRowDxfId="0" dataCellStyle="Total">
      <calculatedColumnFormula>COUNTA(Septembre34[[#This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670ECCB-A52D-490E-8E32-04614DB8F2A5}" name="Septembre345" displayName="Septembre345" ref="A3:AG17" totalsRowCount="1" headerRowDxfId="7835" dataDxfId="7834" totalsRowDxfId="7833">
  <tableColumns count="33">
    <tableColumn id="1" xr3:uid="{7A25746B-6374-4EB8-BD14-8240F5B63DB1}" name="Créneau " dataDxfId="7832" totalsRowDxfId="7831" dataCellStyle="Employé"/>
    <tableColumn id="2" xr3:uid="{CBC8E7E2-692C-44E6-A56F-D3F96E4AC1AF}" name="1" totalsRowFunction="count" dataDxfId="7830" totalsRowDxfId="7829"/>
    <tableColumn id="3" xr3:uid="{620D07AD-E3EC-4DDD-B465-E6BCB6FD4305}" name="2" totalsRowFunction="count" dataDxfId="7828" totalsRowDxfId="7827"/>
    <tableColumn id="4" xr3:uid="{78360E13-BCEF-467A-A89E-7AD9BA1DC664}" name="3" totalsRowFunction="count" dataDxfId="7826" totalsRowDxfId="7825"/>
    <tableColumn id="5" xr3:uid="{CC44CAB7-C5F1-4855-95E2-2258C0666F9C}" name="4" totalsRowFunction="count" dataDxfId="7824" totalsRowDxfId="7823"/>
    <tableColumn id="6" xr3:uid="{85220118-7C4F-4226-9CAF-6F16BEDF4D17}" name="5" totalsRowFunction="count" dataDxfId="7822" totalsRowDxfId="7821"/>
    <tableColumn id="7" xr3:uid="{E6F17244-D395-4C1A-9D53-22FCA5AC9014}" name="6" totalsRowFunction="count" dataDxfId="7820" totalsRowDxfId="7819"/>
    <tableColumn id="8" xr3:uid="{24D28EE8-D588-47F2-A8BC-E672CF5A6087}" name="7" totalsRowFunction="count" dataDxfId="7818" totalsRowDxfId="7817"/>
    <tableColumn id="9" xr3:uid="{68321EF1-5398-4272-924B-F6F37280FD63}" name="8" totalsRowFunction="count" dataDxfId="7816" totalsRowDxfId="7815"/>
    <tableColumn id="10" xr3:uid="{193B6126-D737-40F6-A715-AB0B0111A9D1}" name="9" totalsRowFunction="count" dataDxfId="7814" totalsRowDxfId="7813"/>
    <tableColumn id="11" xr3:uid="{319C9A30-1E21-4DDF-88B1-85E7C3A0FA2F}" name="10" totalsRowFunction="count" dataDxfId="7812" totalsRowDxfId="7811"/>
    <tableColumn id="12" xr3:uid="{685FFE4B-FF21-4085-828D-FB124D8F3C00}" name="11" totalsRowFunction="count" dataDxfId="7810" totalsRowDxfId="7809"/>
    <tableColumn id="13" xr3:uid="{AFE240A7-BC17-4BDD-A342-FD73693634BB}" name="12" totalsRowFunction="count" dataDxfId="7808" totalsRowDxfId="7807"/>
    <tableColumn id="14" xr3:uid="{84C6A13F-36F0-4933-B4F8-22CFA0BBA63C}" name="13" totalsRowFunction="count" dataDxfId="7806" totalsRowDxfId="7805"/>
    <tableColumn id="15" xr3:uid="{08A7945F-276A-49F2-B631-09B8FFCF0637}" name="14" totalsRowFunction="count" dataDxfId="7804" totalsRowDxfId="7803"/>
    <tableColumn id="16" xr3:uid="{0BBD3AE6-743B-4858-BAD3-ACA657566477}" name="15" totalsRowFunction="count" dataDxfId="7802" totalsRowDxfId="7801"/>
    <tableColumn id="17" xr3:uid="{8B1EEDEB-793C-4A73-A7C7-2453692AAEB0}" name="16" totalsRowFunction="count" dataDxfId="7800" totalsRowDxfId="7799"/>
    <tableColumn id="18" xr3:uid="{139DE7A2-190F-40E2-A924-49889F9ADE46}" name="17" totalsRowFunction="count" dataDxfId="7798" totalsRowDxfId="7797"/>
    <tableColumn id="19" xr3:uid="{3E130FAD-730A-41A4-BDE9-DFE2D44D22A7}" name="18" totalsRowFunction="count" dataDxfId="7796" totalsRowDxfId="7795"/>
    <tableColumn id="20" xr3:uid="{F7DEB2CC-3F6F-4AAE-87C0-A37EBF40FD89}" name="19" totalsRowFunction="count" dataDxfId="7794" totalsRowDxfId="7793"/>
    <tableColumn id="21" xr3:uid="{FC661625-2BCA-4534-BBEA-77B607BAFCFC}" name="20" totalsRowFunction="count" dataDxfId="7792" totalsRowDxfId="7791"/>
    <tableColumn id="22" xr3:uid="{7C75311B-6D86-40A5-86FB-4343E34D3D78}" name="21" totalsRowFunction="count" dataDxfId="7790" totalsRowDxfId="7789"/>
    <tableColumn id="23" xr3:uid="{2D7FAE8F-FB41-4BAA-AD85-2B9087B64E89}" name="22" totalsRowFunction="count" dataDxfId="7788" totalsRowDxfId="7787"/>
    <tableColumn id="24" xr3:uid="{FCC151CE-A80D-483B-A852-5FEED213B64D}" name="23" totalsRowFunction="count" dataDxfId="7786" totalsRowDxfId="7785"/>
    <tableColumn id="25" xr3:uid="{2868DE6B-D9C0-4F33-8179-D5E9B25A28B6}" name="24" totalsRowFunction="count" dataDxfId="7784" totalsRowDxfId="7783"/>
    <tableColumn id="26" xr3:uid="{609AC5D4-630F-4709-8E7C-BF5344DC8F6B}" name="25" totalsRowFunction="count" dataDxfId="7782" totalsRowDxfId="7781"/>
    <tableColumn id="27" xr3:uid="{D350C4A8-A50E-4F51-BD25-977A64BC6079}" name="26" totalsRowFunction="count" dataDxfId="7780" totalsRowDxfId="7779"/>
    <tableColumn id="28" xr3:uid="{8FC92F7A-623B-4C62-84EC-5D730633E5DF}" name="27" totalsRowFunction="count" dataDxfId="7778" totalsRowDxfId="7777"/>
    <tableColumn id="29" xr3:uid="{366782B5-0C18-4B5A-9DE4-16A0D5A5F9B6}" name="28" totalsRowFunction="count" dataDxfId="7776" totalsRowDxfId="7775"/>
    <tableColumn id="30" xr3:uid="{7E87C8B9-8368-40B6-A361-80DF4CF2A9FD}" name="29" totalsRowFunction="count" dataDxfId="7774" totalsRowDxfId="7773"/>
    <tableColumn id="31" xr3:uid="{9C84CF79-9B7E-47A8-ACB3-D09E9C54D63D}" name="30" totalsRowFunction="sum" dataDxfId="7772" totalsRowDxfId="7771"/>
    <tableColumn id="32" xr3:uid="{920DD256-D0F4-4E33-848A-A8872FC10C4B}" name="31" totalsRowFunction="sum" dataDxfId="7770" totalsRowDxfId="7769" dataCellStyle="Total"/>
    <tableColumn id="33" xr3:uid="{1DC27C8C-AC23-4029-972B-EFB629D01241}" name="Total des jours" totalsRowFunction="sum" dataDxfId="7768" totalsRowDxfId="7767" dataCellStyle="Total">
      <calculatedColumnFormula>COUNTA(Septembre345[[#This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83B4EE-E42F-498F-8DF2-9983F89054B1}" name="Septembre3456" displayName="Septembre3456" ref="A3:AG17" totalsRowCount="1" headerRowDxfId="7766" dataDxfId="7765" totalsRowDxfId="7764">
  <tableColumns count="33">
    <tableColumn id="1" xr3:uid="{DBCFB134-C8F3-4A22-ADFF-633DBB93769C}" name="Créneau " dataDxfId="7763" totalsRowDxfId="7762" dataCellStyle="Employé"/>
    <tableColumn id="2" xr3:uid="{8CFFFEF3-E80E-4B58-AFA2-3758919D5C46}" name="1" totalsRowFunction="count" dataDxfId="7761" totalsRowDxfId="7760"/>
    <tableColumn id="3" xr3:uid="{E630634E-B7F2-4229-81ED-FCF0572C5EF9}" name="2" totalsRowFunction="count" dataDxfId="7759" totalsRowDxfId="7758"/>
    <tableColumn id="4" xr3:uid="{CFCC76A1-3DEF-42C6-83C5-C8BE1C5A8B0F}" name="3" totalsRowFunction="count" dataDxfId="7757" totalsRowDxfId="7756"/>
    <tableColumn id="5" xr3:uid="{F6095F52-E425-4030-A57B-255AC000176F}" name="4" totalsRowFunction="count" dataDxfId="7755" totalsRowDxfId="7754"/>
    <tableColumn id="6" xr3:uid="{CA060C1E-6FA5-41DD-B15A-07116D81DFDA}" name="5" totalsRowFunction="count" dataDxfId="7753" totalsRowDxfId="7752"/>
    <tableColumn id="7" xr3:uid="{6FC565F0-58F4-4325-A583-C1117FC3B11C}" name="6" totalsRowFunction="count" dataDxfId="7751" totalsRowDxfId="7750"/>
    <tableColumn id="8" xr3:uid="{2C616101-D79A-46D5-A4BF-5B5E387F5977}" name="7" totalsRowFunction="count" dataDxfId="7749" totalsRowDxfId="7748"/>
    <tableColumn id="9" xr3:uid="{8D80BD5F-A24F-4268-A6FA-590737A73DB1}" name="8" totalsRowFunction="count" dataDxfId="7747" totalsRowDxfId="7746"/>
    <tableColumn id="10" xr3:uid="{CF50596B-09AC-4F57-9D76-C3196D3FA68E}" name="9" totalsRowFunction="count" dataDxfId="7745" totalsRowDxfId="7744"/>
    <tableColumn id="11" xr3:uid="{ED2FC395-50A2-4F7B-A0B6-22E6F3ED5B94}" name="10" totalsRowFunction="count" dataDxfId="7743" totalsRowDxfId="7742"/>
    <tableColumn id="12" xr3:uid="{C9F8F544-5DEE-429A-A9CA-8840B48FD51A}" name="11" totalsRowFunction="count" dataDxfId="7741" totalsRowDxfId="7740"/>
    <tableColumn id="13" xr3:uid="{14AAF392-B9E6-4BF0-A13E-A2737B0C65F9}" name="12" totalsRowFunction="count" dataDxfId="7739" totalsRowDxfId="7738"/>
    <tableColumn id="14" xr3:uid="{73171DE6-103D-4168-AA74-6170A5F54FD5}" name="13" totalsRowFunction="count" dataDxfId="7737" totalsRowDxfId="7736"/>
    <tableColumn id="15" xr3:uid="{E3344088-0B9F-42F6-A0C7-D8F6DC7DAB49}" name="14" totalsRowFunction="count" dataDxfId="7735" totalsRowDxfId="7734"/>
    <tableColumn id="16" xr3:uid="{8D602F8C-5C2E-4A09-B1C5-735735B4F9CC}" name="15" totalsRowFunction="count" dataDxfId="7733" totalsRowDxfId="7732"/>
    <tableColumn id="17" xr3:uid="{1DC0308F-D2CA-48BC-838D-3E3E6EC401AE}" name="16" totalsRowFunction="count" dataDxfId="7731" totalsRowDxfId="7730"/>
    <tableColumn id="18" xr3:uid="{37FCB3BF-A7AA-48CF-8DA4-5E600973D0DB}" name="17" totalsRowFunction="count" dataDxfId="7729" totalsRowDxfId="7728"/>
    <tableColumn id="19" xr3:uid="{9841C3F7-58A3-449D-A8E8-BC57B90F6815}" name="18" totalsRowFunction="count" dataDxfId="7727" totalsRowDxfId="7726"/>
    <tableColumn id="20" xr3:uid="{88B1BD9C-18BA-49FD-9548-58A1288A6D73}" name="19" totalsRowFunction="count" dataDxfId="7725" totalsRowDxfId="7724"/>
    <tableColumn id="21" xr3:uid="{1BC18835-56D3-448A-AC14-902F5191F7BC}" name="20" totalsRowFunction="count" dataDxfId="7723" totalsRowDxfId="7722"/>
    <tableColumn id="22" xr3:uid="{A348DAC3-73FB-4EEE-9CD3-B7820CFB0B44}" name="21" totalsRowFunction="count" dataDxfId="7721" totalsRowDxfId="7720"/>
    <tableColumn id="23" xr3:uid="{F0DE83CE-E159-4B23-A380-93D7B55ED99D}" name="22" totalsRowFunction="count" dataDxfId="7719" totalsRowDxfId="7718"/>
    <tableColumn id="24" xr3:uid="{2BBC57B4-009C-4534-AD41-7A19DD6111A5}" name="23" totalsRowFunction="count" dataDxfId="7717" totalsRowDxfId="7716"/>
    <tableColumn id="25" xr3:uid="{7D0F7025-E400-422A-ACC7-D2176C4E8C9A}" name="24" totalsRowFunction="count" dataDxfId="7715" totalsRowDxfId="7714"/>
    <tableColumn id="26" xr3:uid="{105ACDCE-0ED5-47FE-B4BA-246C4A7382AB}" name="25" totalsRowFunction="count" dataDxfId="7713" totalsRowDxfId="7712"/>
    <tableColumn id="27" xr3:uid="{D2ED5944-1387-4512-A711-F05F490894BB}" name="26" totalsRowFunction="count" dataDxfId="7711" totalsRowDxfId="7710"/>
    <tableColumn id="28" xr3:uid="{C783BC60-8113-4ABB-B4E4-849967D809FC}" name="27" totalsRowFunction="count" dataDxfId="7709" totalsRowDxfId="7708"/>
    <tableColumn id="29" xr3:uid="{4E4FAE1F-DE20-4806-9B24-319160B67A58}" name="28" totalsRowFunction="count" dataDxfId="7707" totalsRowDxfId="7706"/>
    <tableColumn id="30" xr3:uid="{A1BD7336-7B1A-42A8-8429-2B3075C1AB47}" name="29" totalsRowFunction="count" dataDxfId="7705" totalsRowDxfId="7704"/>
    <tableColumn id="31" xr3:uid="{2FA873AA-074D-4BB2-90E4-DEEC3740FD00}" name="30" totalsRowFunction="sum" dataDxfId="7703" totalsRowDxfId="7702"/>
    <tableColumn id="32" xr3:uid="{F536D14F-F9B2-45E2-9DEA-567FBD82AA02}" name="31" totalsRowFunction="sum" dataDxfId="7701" totalsRowDxfId="7700" dataCellStyle="Total"/>
    <tableColumn id="33" xr3:uid="{B8520AF1-2772-48D1-B905-667A70364F4F}" name="Total des jours" totalsRowFunction="sum" dataDxfId="7699" totalsRowDxfId="7698" dataCellStyle="Total">
      <calculatedColumnFormula>COUNTA(Septembre3456[[#This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AEBAD92-164C-4450-8762-252C273FF686}" name="Septembre34567" displayName="Septembre34567" ref="A3:AG17" totalsRowCount="1" headerRowDxfId="7697" dataDxfId="7696" totalsRowDxfId="7695">
  <tableColumns count="33">
    <tableColumn id="1" xr3:uid="{91D985D9-78CF-4E3C-BDD4-232221926B88}" name="Créneau " dataDxfId="7694" totalsRowDxfId="7693" dataCellStyle="Employé"/>
    <tableColumn id="2" xr3:uid="{EF80E64C-8911-4A43-B4A1-B6680497021E}" name="1" totalsRowFunction="count" dataDxfId="7692" totalsRowDxfId="7691"/>
    <tableColumn id="3" xr3:uid="{EC13D5D4-B804-467A-B4B5-23813E75398A}" name="2" totalsRowFunction="count" dataDxfId="7690" totalsRowDxfId="7689"/>
    <tableColumn id="4" xr3:uid="{D63611B4-D765-4EBE-B0DA-53F2AB2920A9}" name="3" totalsRowFunction="count" dataDxfId="7688" totalsRowDxfId="7687"/>
    <tableColumn id="5" xr3:uid="{8A9B8647-ADA3-463A-B013-F2E84316557C}" name="4" totalsRowFunction="count" dataDxfId="7686" totalsRowDxfId="7685"/>
    <tableColumn id="6" xr3:uid="{811E61D6-6221-49E8-9560-AF34F5FF7EC2}" name="5" totalsRowFunction="count" dataDxfId="7684" totalsRowDxfId="7683"/>
    <tableColumn id="7" xr3:uid="{3908677F-FF5B-4121-96AC-4360DAF22151}" name="6" totalsRowFunction="count" dataDxfId="7682" totalsRowDxfId="7681"/>
    <tableColumn id="8" xr3:uid="{C3E16F1B-8D38-4DD0-91FB-A0E5C10993D5}" name="7" totalsRowFunction="count" dataDxfId="7680" totalsRowDxfId="7679"/>
    <tableColumn id="9" xr3:uid="{3E2908F0-0FF6-41E4-AA25-A99187CCB23B}" name="8" totalsRowFunction="count" dataDxfId="7678" totalsRowDxfId="7677"/>
    <tableColumn id="10" xr3:uid="{990F0C49-3E2F-4790-ABDC-ACD75173438C}" name="9" totalsRowFunction="count" dataDxfId="7676" totalsRowDxfId="7675"/>
    <tableColumn id="11" xr3:uid="{22290081-1E3A-4934-8370-F6A8BD67EE8A}" name="10" totalsRowFunction="count" dataDxfId="7674" totalsRowDxfId="7673"/>
    <tableColumn id="12" xr3:uid="{D7B1BF9F-1FF2-4E7D-B3EC-094FF2A80FF3}" name="11" totalsRowFunction="count" dataDxfId="7672" totalsRowDxfId="7671"/>
    <tableColumn id="13" xr3:uid="{6D62478A-27AD-453B-AFFF-46FAD7A5EBEE}" name="12" totalsRowFunction="count" dataDxfId="7670" totalsRowDxfId="7669"/>
    <tableColumn id="14" xr3:uid="{DF471823-A680-47B9-AD7B-632EDB258C49}" name="13" totalsRowFunction="count" dataDxfId="7668" totalsRowDxfId="7667"/>
    <tableColumn id="15" xr3:uid="{E6B9E261-569B-4AAB-ACB8-7C058EE7D187}" name="14" totalsRowFunction="count" dataDxfId="7666" totalsRowDxfId="7665"/>
    <tableColumn id="16" xr3:uid="{633519AE-B7AC-4941-B012-62A453B9C93F}" name="15" totalsRowFunction="count" dataDxfId="7664" totalsRowDxfId="7663"/>
    <tableColumn id="17" xr3:uid="{32CC241C-37BC-4668-87AE-47873A554217}" name="16" totalsRowFunction="count" dataDxfId="7662" totalsRowDxfId="7661"/>
    <tableColumn id="18" xr3:uid="{DBC9137F-B8D4-4625-8DBD-734AE81E07F9}" name="17" totalsRowFunction="count" dataDxfId="7660" totalsRowDxfId="7659"/>
    <tableColumn id="19" xr3:uid="{534095DB-08D7-4440-B186-E6CA39D29185}" name="18" totalsRowFunction="count" dataDxfId="7658" totalsRowDxfId="7657"/>
    <tableColumn id="20" xr3:uid="{6179432F-C26F-4643-8E24-7FECFBCE19A4}" name="19" totalsRowFunction="count" dataDxfId="7656" totalsRowDxfId="7655"/>
    <tableColumn id="21" xr3:uid="{F858BF38-3079-4143-BB8D-EE7F1CFA3639}" name="20" totalsRowFunction="count" dataDxfId="7654" totalsRowDxfId="7653"/>
    <tableColumn id="22" xr3:uid="{5A607597-93CB-40C6-B5F8-87BC84932415}" name="21" totalsRowFunction="count" dataDxfId="7652" totalsRowDxfId="7651"/>
    <tableColumn id="23" xr3:uid="{47B6C3E5-66E2-46B8-BF04-B7B93FA8D95B}" name="22" totalsRowFunction="count" dataDxfId="7650" totalsRowDxfId="7649"/>
    <tableColumn id="24" xr3:uid="{B8DC9BAA-989B-44F9-82C3-63A283DD0B3A}" name="23" totalsRowFunction="count" dataDxfId="7648" totalsRowDxfId="7647"/>
    <tableColumn id="25" xr3:uid="{F93BE8D2-ACD7-4585-8F5D-A61D73367E51}" name="24" totalsRowFunction="count" dataDxfId="7646" totalsRowDxfId="7645"/>
    <tableColumn id="26" xr3:uid="{FE325429-1E7A-445B-8A4E-788460B45498}" name="25" totalsRowFunction="count" dataDxfId="7644" totalsRowDxfId="7643"/>
    <tableColumn id="27" xr3:uid="{6DAE1299-AE44-43A7-B5D2-1EE5619B93A3}" name="26" totalsRowFunction="count" dataDxfId="7642" totalsRowDxfId="7641"/>
    <tableColumn id="28" xr3:uid="{6C7FD3ED-DA4B-4889-A318-974FFE252831}" name="27" totalsRowFunction="count" dataDxfId="7640" totalsRowDxfId="7639"/>
    <tableColumn id="29" xr3:uid="{BA572F36-151C-472B-B2BF-29A07962E010}" name="28" totalsRowFunction="count" dataDxfId="7638" totalsRowDxfId="7637"/>
    <tableColumn id="30" xr3:uid="{456A324F-0561-48B2-80F0-EE696F42FD38}" name=" " totalsRowFunction="count" dataDxfId="7636" totalsRowDxfId="7635"/>
    <tableColumn id="31" xr3:uid="{4CC22329-89A4-465D-AF55-D3C5587EC6D2}" name="     " totalsRowFunction="sum" dataDxfId="7634" totalsRowDxfId="7633"/>
    <tableColumn id="32" xr3:uid="{3B519BAF-857D-4D25-9D68-A9A2CCC52542}" name="   " totalsRowFunction="sum" dataDxfId="7632" totalsRowDxfId="7631" dataCellStyle="Total"/>
    <tableColumn id="33" xr3:uid="{79828D68-82BF-4F07-BB22-FF73B6D3804F}" name="Total des jours" totalsRowFunction="sum" dataDxfId="7630" totalsRowDxfId="7629" dataCellStyle="Total">
      <calculatedColumnFormula>COUNTA(Septembre34567[[#This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88325AB-DC06-43E6-89CE-8A0893DDBD00}" name="Septembre345678" displayName="Septembre345678" ref="A3:AG17" totalsRowCount="1" headerRowDxfId="7628" dataDxfId="7627" totalsRowDxfId="7626">
  <tableColumns count="33">
    <tableColumn id="1" xr3:uid="{C7DDADB1-D7FF-4F8B-91F8-79E68B6E367B}" name="Créneau " dataDxfId="7625" totalsRowDxfId="7624" dataCellStyle="Employé"/>
    <tableColumn id="2" xr3:uid="{0B642591-FA52-44DB-A2AE-8B5815A7E953}" name="1" totalsRowFunction="count" dataDxfId="7623" totalsRowDxfId="7622"/>
    <tableColumn id="3" xr3:uid="{531AFA76-ACC6-4DF4-BB96-89D67073621D}" name="2" totalsRowFunction="count" dataDxfId="7621" totalsRowDxfId="7620"/>
    <tableColumn id="4" xr3:uid="{E5DDBEBF-C1C4-4115-AB87-68F0E5378EAB}" name="3" totalsRowFunction="count" dataDxfId="7619" totalsRowDxfId="7618"/>
    <tableColumn id="5" xr3:uid="{7F2FBAD6-4902-4FE9-8CDC-2253E225593C}" name="4" totalsRowFunction="count" dataDxfId="7617" totalsRowDxfId="7616"/>
    <tableColumn id="6" xr3:uid="{A6BA90FF-A3A0-48F1-97A2-23828C208CAC}" name="5" totalsRowFunction="count" dataDxfId="7615" totalsRowDxfId="7614"/>
    <tableColumn id="7" xr3:uid="{F256EC36-363E-492B-8178-F3279A7FE993}" name="6" totalsRowFunction="count" dataDxfId="7613" totalsRowDxfId="7612"/>
    <tableColumn id="8" xr3:uid="{B1E56F05-F707-4A80-8564-DF376718C5DA}" name="7" totalsRowFunction="count" dataDxfId="7611" totalsRowDxfId="7610"/>
    <tableColumn id="9" xr3:uid="{C1979B7E-2D8C-4B68-8456-6D061AB657E9}" name="8" totalsRowFunction="count" dataDxfId="7609" totalsRowDxfId="7608"/>
    <tableColumn id="10" xr3:uid="{D5A70960-150C-4D15-89D0-A055541827C3}" name="9" totalsRowFunction="count" dataDxfId="7607" totalsRowDxfId="7606"/>
    <tableColumn id="11" xr3:uid="{63F705B5-CF77-4345-90A9-0F04DB6A1363}" name="10" totalsRowFunction="count" dataDxfId="7605" totalsRowDxfId="7604"/>
    <tableColumn id="12" xr3:uid="{0AD4210E-1A5A-430D-B3CB-48D9598105BB}" name="11" totalsRowFunction="count" dataDxfId="7603" totalsRowDxfId="7602"/>
    <tableColumn id="13" xr3:uid="{DD273534-8DE2-441D-92F3-2166617C6F60}" name="12" totalsRowFunction="count" dataDxfId="7601" totalsRowDxfId="7600"/>
    <tableColumn id="14" xr3:uid="{980AB959-108A-47E1-889E-E15E6187F6DA}" name="13" totalsRowFunction="count" dataDxfId="7599" totalsRowDxfId="7598"/>
    <tableColumn id="15" xr3:uid="{AB81186C-D690-42F0-99F2-1AB0BF2FC8F0}" name="14" totalsRowFunction="count" dataDxfId="7597" totalsRowDxfId="7596"/>
    <tableColumn id="16" xr3:uid="{94FD8328-EF97-4AD8-9DC8-593A6C1F1732}" name="15" totalsRowFunction="count" dataDxfId="7595" totalsRowDxfId="7594"/>
    <tableColumn id="17" xr3:uid="{084B7158-290B-4CA3-BB0F-F5092461435D}" name="16" totalsRowFunction="count" dataDxfId="7593" totalsRowDxfId="7592"/>
    <tableColumn id="18" xr3:uid="{62D6E44A-7238-4476-8B96-D61DBD191D3A}" name="17" totalsRowFunction="count" dataDxfId="7591" totalsRowDxfId="7590"/>
    <tableColumn id="19" xr3:uid="{95DC902C-EB62-460E-999D-274401220CC8}" name="18" totalsRowFunction="count" dataDxfId="7589" totalsRowDxfId="7588"/>
    <tableColumn id="20" xr3:uid="{6820D2BC-5D86-4B95-B476-7A03F69B92FD}" name="19" totalsRowFunction="count" dataDxfId="7587" totalsRowDxfId="7586"/>
    <tableColumn id="21" xr3:uid="{988C3ED8-1D93-4E58-8274-E2F7C1CA3D80}" name="20" totalsRowFunction="count" dataDxfId="7585" totalsRowDxfId="7584"/>
    <tableColumn id="22" xr3:uid="{85398C27-DE41-42A5-8E78-11BEAD326ACB}" name="21" totalsRowFunction="count" dataDxfId="7583" totalsRowDxfId="7582"/>
    <tableColumn id="23" xr3:uid="{7976F04D-16B5-4824-9A71-B5EE361DED16}" name="22" totalsRowFunction="count" dataDxfId="7581" totalsRowDxfId="7580"/>
    <tableColumn id="24" xr3:uid="{440662A4-6DA5-4CBD-AEFB-6CECEB6B4410}" name="23" totalsRowFunction="count" dataDxfId="7579" totalsRowDxfId="7578"/>
    <tableColumn id="25" xr3:uid="{50D3C028-134E-4411-A71F-4106D831C8C5}" name="24" totalsRowFunction="count" dataDxfId="7577" totalsRowDxfId="7576"/>
    <tableColumn id="26" xr3:uid="{15DDE237-9326-4F3C-B86C-A716EB2C0D0D}" name="25" totalsRowFunction="count" dataDxfId="7575" totalsRowDxfId="7574"/>
    <tableColumn id="27" xr3:uid="{8B7C5C7E-5E99-45FF-9006-36CDA6502899}" name="26" totalsRowFunction="count" dataDxfId="7573" totalsRowDxfId="7572"/>
    <tableColumn id="28" xr3:uid="{BF1F6BBA-9695-46AB-9792-C7DE4AEEB22C}" name="27" totalsRowFunction="count" dataDxfId="7571" totalsRowDxfId="7570"/>
    <tableColumn id="29" xr3:uid="{441B0F1E-F20E-4C4B-B05D-EF703B2F6752}" name="28" totalsRowFunction="count" dataDxfId="7569" totalsRowDxfId="7568"/>
    <tableColumn id="30" xr3:uid="{C5517A2D-86C4-43C0-B45A-04CF40A0B71A}" name="29" totalsRowFunction="count" dataDxfId="7567" totalsRowDxfId="7566"/>
    <tableColumn id="31" xr3:uid="{7AF91924-B4CB-4F9D-B6B8-E17A16FBC651}" name="30" totalsRowFunction="sum" dataDxfId="7565" totalsRowDxfId="7564"/>
    <tableColumn id="32" xr3:uid="{4E319D5E-2F7F-4048-B87B-19A629FFF080}" name="31" totalsRowFunction="sum" dataDxfId="7563" totalsRowDxfId="7562" dataCellStyle="Total"/>
    <tableColumn id="33" xr3:uid="{1DE30AC7-7D98-444B-BDAB-6A4B6B9D21E7}" name="Total des jours" totalsRowFunction="sum" dataDxfId="7561" totalsRowDxfId="7560" dataCellStyle="Total">
      <calculatedColumnFormula>COUNTA(Septembre345678[[#This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1D9016E-85CB-4C9C-BD85-CC4B02695C5E}" name="Septembre3456789" displayName="Septembre3456789" ref="A3:AG17" totalsRowCount="1" headerRowDxfId="7559" dataDxfId="7558" totalsRowDxfId="7557">
  <tableColumns count="33">
    <tableColumn id="1" xr3:uid="{0B7F0EB2-A658-4815-9891-6FDE886F31B4}" name="Créneau " dataDxfId="7556" totalsRowDxfId="7555" dataCellStyle="Employé"/>
    <tableColumn id="2" xr3:uid="{87436C16-1B86-49F8-9D70-BD440CB4EC71}" name="1" totalsRowFunction="count" dataDxfId="7554" totalsRowDxfId="7553"/>
    <tableColumn id="3" xr3:uid="{5529C9FF-20BC-4CAF-B6A2-AADA6736D2FA}" name="2" totalsRowFunction="count" dataDxfId="7552" totalsRowDxfId="7551"/>
    <tableColumn id="4" xr3:uid="{CA552B01-2CBF-456C-8C6E-A12CCE6F6886}" name="3" totalsRowFunction="count" dataDxfId="7550" totalsRowDxfId="7549"/>
    <tableColumn id="5" xr3:uid="{578EC514-CF2D-4E90-9675-1DC4B581B2C9}" name="4" totalsRowFunction="count" dataDxfId="7548" totalsRowDxfId="7547"/>
    <tableColumn id="6" xr3:uid="{1ACFDE0C-7075-4CFE-A91E-645A2D324FDB}" name="5" totalsRowFunction="count" dataDxfId="7546" totalsRowDxfId="7545"/>
    <tableColumn id="7" xr3:uid="{26CC4239-7DD8-4A9B-BE43-E0EC56F95EDA}" name="6" totalsRowFunction="count" dataDxfId="7544" totalsRowDxfId="7543"/>
    <tableColumn id="8" xr3:uid="{CC0300C7-5721-4A00-90AD-9407B103AD07}" name="7" totalsRowFunction="count" dataDxfId="7542" totalsRowDxfId="7541"/>
    <tableColumn id="9" xr3:uid="{F31C12EE-AE91-45AB-9BE9-20977CC0481B}" name="8" totalsRowFunction="count" dataDxfId="7540" totalsRowDxfId="7539"/>
    <tableColumn id="10" xr3:uid="{BD9D759F-5F3E-4140-8500-E47AF6AEC76C}" name="9" totalsRowFunction="count" dataDxfId="7538" totalsRowDxfId="7537"/>
    <tableColumn id="11" xr3:uid="{393613CB-4E62-45CF-98E9-8B58CB3857BB}" name="10" totalsRowFunction="count" dataDxfId="7536" totalsRowDxfId="7535"/>
    <tableColumn id="12" xr3:uid="{B25D30F4-E038-4D10-92EF-CA09ED0A9965}" name="11" totalsRowFunction="count" dataDxfId="7534" totalsRowDxfId="7533"/>
    <tableColumn id="13" xr3:uid="{9A1DDE52-05E9-48DB-9DC3-6288CBAB896B}" name="12" totalsRowFunction="count" dataDxfId="7532" totalsRowDxfId="7531"/>
    <tableColumn id="14" xr3:uid="{80F98D16-2B9A-4A32-A238-97D195DE2AE9}" name="13" totalsRowFunction="count" dataDxfId="7530" totalsRowDxfId="7529"/>
    <tableColumn id="15" xr3:uid="{68552452-FD79-4353-9E33-595DFE25C9E4}" name="14" totalsRowFunction="count" dataDxfId="7528" totalsRowDxfId="7527"/>
    <tableColumn id="16" xr3:uid="{B87415AF-9E13-4F5C-BD58-5841B887FF20}" name="15" totalsRowFunction="count" dataDxfId="7526" totalsRowDxfId="7525"/>
    <tableColumn id="17" xr3:uid="{250B5A74-8F32-49A4-86D1-8E540E92B80F}" name="16" totalsRowFunction="count" dataDxfId="7524" totalsRowDxfId="7523"/>
    <tableColumn id="18" xr3:uid="{B24A2486-3B56-4C13-A0D0-1AE92E0F30D9}" name="17" totalsRowFunction="count" dataDxfId="7522" totalsRowDxfId="7521"/>
    <tableColumn id="19" xr3:uid="{A115A25E-58F2-4FAC-8963-160EF6D716B9}" name="18" totalsRowFunction="count" dataDxfId="7520" totalsRowDxfId="7519"/>
    <tableColumn id="20" xr3:uid="{D594A0F2-7D48-4A0A-87A3-83B961BCC196}" name="19" totalsRowFunction="count" dataDxfId="7518" totalsRowDxfId="7517"/>
    <tableColumn id="21" xr3:uid="{08B6A800-D5E2-4D60-91E1-3AA24C7FBCDF}" name="20" totalsRowFunction="count" dataDxfId="7516" totalsRowDxfId="7515"/>
    <tableColumn id="22" xr3:uid="{865AD980-E815-4EDE-BF56-AC376CE34AC3}" name="21" totalsRowFunction="count" dataDxfId="7514" totalsRowDxfId="7513"/>
    <tableColumn id="23" xr3:uid="{F8BB6814-533B-4851-9D9A-BE936A7EA734}" name="22" totalsRowFunction="count" dataDxfId="7512" totalsRowDxfId="7511"/>
    <tableColumn id="24" xr3:uid="{B69ABD5B-407A-47B8-B887-7C9248DB6965}" name="23" totalsRowFunction="count" dataDxfId="7510" totalsRowDxfId="7509"/>
    <tableColumn id="25" xr3:uid="{0576E649-23B0-436E-BB1B-491219C91139}" name="24" totalsRowFunction="count" dataDxfId="7508" totalsRowDxfId="7507"/>
    <tableColumn id="26" xr3:uid="{F885AE8D-7FDC-4CCC-86E0-7852534F89A3}" name="25" totalsRowFunction="count" dataDxfId="7506" totalsRowDxfId="7505"/>
    <tableColumn id="27" xr3:uid="{008ADDB9-E8F2-44C7-BDC6-046CBF94D39D}" name="26" totalsRowFunction="count" dataDxfId="7504" totalsRowDxfId="7503"/>
    <tableColumn id="28" xr3:uid="{027535DA-4C5F-47EF-BF33-98462D8DFF8C}" name="27" totalsRowFunction="count" dataDxfId="7502" totalsRowDxfId="7501"/>
    <tableColumn id="29" xr3:uid="{08C83969-A5E4-4195-A3D8-A55FCE0A637E}" name="28" totalsRowFunction="count" dataDxfId="7500" totalsRowDxfId="7499"/>
    <tableColumn id="30" xr3:uid="{9F65D20A-EE69-48E2-98AC-CB60959E9C34}" name="29" totalsRowFunction="count" dataDxfId="7498" totalsRowDxfId="7497"/>
    <tableColumn id="31" xr3:uid="{6A3E86EA-162D-44A6-8A62-3CDF5ADABE72}" name="30" totalsRowFunction="sum" dataDxfId="7496" totalsRowDxfId="7495"/>
    <tableColumn id="32" xr3:uid="{131AD8B9-E3FB-4957-AF22-1944B3842E92}" name=" " totalsRowFunction="sum" dataDxfId="7494" totalsRowDxfId="7493" dataCellStyle="Total"/>
    <tableColumn id="33" xr3:uid="{99A65001-3312-4BA3-AEE4-9E995A788BB2}" name="Total des jours" totalsRowFunction="sum" dataDxfId="7492" totalsRowDxfId="7491" dataCellStyle="Total">
      <calculatedColumnFormula>COUNTA(Septembre3456789[[#This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BFB08-D757-493E-B3EC-DB94525B8B33}">
  <dimension ref="A1:AG17"/>
  <sheetViews>
    <sheetView workbookViewId="0">
      <selection activeCell="J6" sqref="J6"/>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84</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2025</v>
      </c>
    </row>
    <row r="2" spans="1:33" ht="18.75" thickTop="1" thickBot="1" x14ac:dyDescent="0.3">
      <c r="A2" s="1"/>
      <c r="B2" s="4" t="s">
        <v>50</v>
      </c>
      <c r="C2" s="4" t="s">
        <v>51</v>
      </c>
      <c r="D2" s="4" t="s">
        <v>52</v>
      </c>
      <c r="E2" s="4" t="s">
        <v>53</v>
      </c>
      <c r="F2" s="4" t="s">
        <v>47</v>
      </c>
      <c r="G2" s="4" t="s">
        <v>48</v>
      </c>
      <c r="H2" s="4" t="s">
        <v>49</v>
      </c>
      <c r="I2" s="4" t="s">
        <v>50</v>
      </c>
      <c r="J2" s="4" t="s">
        <v>51</v>
      </c>
      <c r="K2" s="4" t="s">
        <v>52</v>
      </c>
      <c r="L2" s="4" t="s">
        <v>53</v>
      </c>
      <c r="M2" s="4" t="s">
        <v>47</v>
      </c>
      <c r="N2" s="4" t="s">
        <v>48</v>
      </c>
      <c r="O2" s="4" t="s">
        <v>49</v>
      </c>
      <c r="P2" s="4" t="s">
        <v>50</v>
      </c>
      <c r="Q2" s="4" t="s">
        <v>51</v>
      </c>
      <c r="R2" s="4" t="s">
        <v>52</v>
      </c>
      <c r="S2" s="4" t="s">
        <v>53</v>
      </c>
      <c r="T2" s="4" t="s">
        <v>47</v>
      </c>
      <c r="U2" s="4" t="s">
        <v>48</v>
      </c>
      <c r="V2" s="4" t="s">
        <v>49</v>
      </c>
      <c r="W2" s="4" t="s">
        <v>50</v>
      </c>
      <c r="X2" s="4" t="s">
        <v>51</v>
      </c>
      <c r="Y2" s="4" t="s">
        <v>52</v>
      </c>
      <c r="Z2" s="4" t="s">
        <v>53</v>
      </c>
      <c r="AA2" s="4" t="s">
        <v>47</v>
      </c>
      <c r="AB2" s="4" t="s">
        <v>48</v>
      </c>
      <c r="AC2" s="4" t="s">
        <v>49</v>
      </c>
      <c r="AD2" s="4" t="s">
        <v>50</v>
      </c>
      <c r="AE2" s="4" t="s">
        <v>51</v>
      </c>
      <c r="AF2" s="4" t="s">
        <v>52</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6" t="s">
        <v>83</v>
      </c>
      <c r="AE4" s="16" t="s">
        <v>83</v>
      </c>
      <c r="AF4" s="4"/>
      <c r="AG4" s="7">
        <f>COUNTA(Septembre18[[#This Row],[1]:[31]])</f>
        <v>2</v>
      </c>
    </row>
    <row r="5" spans="1:33" ht="50.1" customHeight="1" x14ac:dyDescent="0.25">
      <c r="A5" s="6" t="s">
        <v>34</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6" t="s">
        <v>83</v>
      </c>
      <c r="AE5" s="16" t="s">
        <v>83</v>
      </c>
      <c r="AF5" s="4"/>
      <c r="AG5" s="7">
        <f>COUNTA(Septembre18[[#This Row],[1]:[31]])</f>
        <v>2</v>
      </c>
    </row>
    <row r="6" spans="1:33" ht="50.1" customHeight="1" x14ac:dyDescent="0.25">
      <c r="A6" s="6" t="s">
        <v>35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6" t="s">
        <v>83</v>
      </c>
      <c r="AE6" s="16" t="s">
        <v>83</v>
      </c>
      <c r="AF6" s="4"/>
      <c r="AG6" s="7">
        <f>COUNTA(Septembre18[[#This Row],[1]:[31]])</f>
        <v>2</v>
      </c>
    </row>
    <row r="7" spans="1:33" ht="50.1" customHeight="1" x14ac:dyDescent="0.25">
      <c r="A7" s="6" t="s">
        <v>36</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6" t="s">
        <v>83</v>
      </c>
      <c r="AE7" s="16" t="s">
        <v>83</v>
      </c>
      <c r="AF7" s="4"/>
      <c r="AG7" s="7">
        <f>COUNTA(Septembre18[[#This Row],[1]:[31]])</f>
        <v>2</v>
      </c>
    </row>
    <row r="8" spans="1:33" ht="50.1" customHeight="1" thickBot="1" x14ac:dyDescent="0.3">
      <c r="A8" s="6" t="s">
        <v>37</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6" t="s">
        <v>83</v>
      </c>
      <c r="AE8" s="16" t="s">
        <v>83</v>
      </c>
      <c r="AF8" s="8"/>
      <c r="AG8" s="7">
        <f>COUNTA(Septembre18[[#This Row],[1]:[31]])</f>
        <v>2</v>
      </c>
    </row>
    <row r="9" spans="1:33" ht="50.1" customHeight="1" thickTop="1" thickBot="1" x14ac:dyDescent="0.3">
      <c r="A9" s="6" t="s">
        <v>38</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6" t="s">
        <v>83</v>
      </c>
      <c r="AE9" s="16" t="s">
        <v>83</v>
      </c>
      <c r="AF9" s="11"/>
      <c r="AG9" s="11">
        <f>COUNTA(Septembre18[[#This Row],[1]:[31]])</f>
        <v>2</v>
      </c>
    </row>
    <row r="10" spans="1:33" ht="50.1" customHeight="1" thickTop="1" thickBot="1" x14ac:dyDescent="0.3">
      <c r="A10" s="6" t="s">
        <v>39</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6" t="s">
        <v>83</v>
      </c>
      <c r="AE10" s="16" t="s">
        <v>83</v>
      </c>
      <c r="AF10" s="11"/>
      <c r="AG10" s="11">
        <f>COUNTA(Septembre18[[#This Row],[1]:[31]])</f>
        <v>2</v>
      </c>
    </row>
    <row r="11" spans="1:33" ht="50.1" customHeight="1" thickTop="1" thickBot="1" x14ac:dyDescent="0.3">
      <c r="A11" s="6" t="s">
        <v>40</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6" t="s">
        <v>83</v>
      </c>
      <c r="AE11" s="16" t="s">
        <v>83</v>
      </c>
      <c r="AF11" s="11"/>
      <c r="AG11" s="11">
        <f>COUNTA(Septembre18[[#This Row],[1]:[31]])</f>
        <v>2</v>
      </c>
    </row>
    <row r="12" spans="1:33" ht="50.1" customHeight="1" thickTop="1" thickBot="1" x14ac:dyDescent="0.3">
      <c r="A12" s="6" t="s">
        <v>41</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6" t="s">
        <v>83</v>
      </c>
      <c r="AE12" s="16" t="s">
        <v>83</v>
      </c>
      <c r="AF12" s="11"/>
      <c r="AG12" s="11">
        <f>COUNTA(Septembre18[[#This Row],[1]:[31]])</f>
        <v>2</v>
      </c>
    </row>
    <row r="13" spans="1:33" ht="50.1" customHeight="1" thickTop="1" thickBot="1" x14ac:dyDescent="0.3">
      <c r="A13" s="6" t="s">
        <v>42</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6" t="s">
        <v>83</v>
      </c>
      <c r="AE13" s="16" t="s">
        <v>83</v>
      </c>
      <c r="AF13" s="8"/>
      <c r="AG13" s="7">
        <f>COUNTA(Septembre18[[#This Row],[1]:[31]])</f>
        <v>2</v>
      </c>
    </row>
    <row r="14" spans="1:33" ht="50.1" customHeight="1" thickTop="1" thickBot="1" x14ac:dyDescent="0.3">
      <c r="A14" s="6" t="s">
        <v>43</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6" t="s">
        <v>83</v>
      </c>
      <c r="AE14" s="16" t="s">
        <v>83</v>
      </c>
      <c r="AF14" s="11"/>
      <c r="AG14" s="11">
        <f>COUNTA(Septembre18[[#This Row],[1]:[31]])</f>
        <v>2</v>
      </c>
    </row>
    <row r="15" spans="1:33" ht="50.1" customHeight="1" thickTop="1" thickBot="1" x14ac:dyDescent="0.3">
      <c r="A15" s="6" t="s">
        <v>44</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6" t="s">
        <v>83</v>
      </c>
      <c r="AE15" s="16" t="s">
        <v>83</v>
      </c>
      <c r="AF15" s="11"/>
      <c r="AG15" s="11">
        <f>COUNTA(Septembre18[[#This Row],[1]:[31]])</f>
        <v>2</v>
      </c>
    </row>
    <row r="16" spans="1:33" ht="50.1" customHeight="1" thickTop="1" x14ac:dyDescent="0.25">
      <c r="A16" s="6"/>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4"/>
      <c r="AE16" s="4"/>
      <c r="AF16" s="4"/>
      <c r="AG16" s="7">
        <f>COUNTA(Septembre18[[#This Row],[1]:[31]])</f>
        <v>0</v>
      </c>
    </row>
    <row r="17" spans="1:33" x14ac:dyDescent="0.25">
      <c r="A17" s="9"/>
      <c r="B17" s="10">
        <f>SUBTOTAL(103,Septembre18[1])</f>
        <v>0</v>
      </c>
      <c r="C17" s="10">
        <f>SUBTOTAL(103,Septembre18[2])</f>
        <v>0</v>
      </c>
      <c r="D17" s="10">
        <f>SUBTOTAL(103,Septembre18[3])</f>
        <v>0</v>
      </c>
      <c r="E17" s="10">
        <f>SUBTOTAL(103,Septembre18[4])</f>
        <v>0</v>
      </c>
      <c r="F17" s="10">
        <f>SUBTOTAL(103,Septembre18[5])</f>
        <v>0</v>
      </c>
      <c r="G17" s="10">
        <f>SUBTOTAL(103,Septembre18[6])</f>
        <v>0</v>
      </c>
      <c r="H17" s="10">
        <f>SUBTOTAL(103,Septembre18[7])</f>
        <v>0</v>
      </c>
      <c r="I17" s="10">
        <f>SUBTOTAL(103,Septembre18[8])</f>
        <v>0</v>
      </c>
      <c r="J17" s="10">
        <f>SUBTOTAL(103,Septembre18[9])</f>
        <v>0</v>
      </c>
      <c r="K17" s="10">
        <f>SUBTOTAL(103,Septembre18[10])</f>
        <v>0</v>
      </c>
      <c r="L17" s="10">
        <f>SUBTOTAL(103,Septembre18[11])</f>
        <v>0</v>
      </c>
      <c r="M17" s="10">
        <f>SUBTOTAL(103,Septembre18[12])</f>
        <v>0</v>
      </c>
      <c r="N17" s="10">
        <f>SUBTOTAL(103,Septembre18[13])</f>
        <v>0</v>
      </c>
      <c r="O17" s="10">
        <f>SUBTOTAL(103,Septembre18[14])</f>
        <v>0</v>
      </c>
      <c r="P17" s="10">
        <f>SUBTOTAL(103,Septembre18[15])</f>
        <v>0</v>
      </c>
      <c r="Q17" s="10">
        <f>SUBTOTAL(103,Septembre18[16])</f>
        <v>0</v>
      </c>
      <c r="R17" s="10">
        <f>SUBTOTAL(103,Septembre18[17])</f>
        <v>0</v>
      </c>
      <c r="S17" s="10">
        <f>SUBTOTAL(103,Septembre18[18])</f>
        <v>0</v>
      </c>
      <c r="T17" s="10">
        <f>SUBTOTAL(103,Septembre18[19])</f>
        <v>0</v>
      </c>
      <c r="U17" s="10">
        <f>SUBTOTAL(103,Septembre18[20])</f>
        <v>0</v>
      </c>
      <c r="V17" s="10">
        <f>SUBTOTAL(103,Septembre18[21])</f>
        <v>0</v>
      </c>
      <c r="W17" s="10">
        <f>SUBTOTAL(103,Septembre18[22])</f>
        <v>0</v>
      </c>
      <c r="X17" s="10">
        <f>SUBTOTAL(103,Septembre18[23])</f>
        <v>0</v>
      </c>
      <c r="Y17" s="10">
        <f>SUBTOTAL(103,Septembre18[24])</f>
        <v>0</v>
      </c>
      <c r="Z17" s="10">
        <f>SUBTOTAL(103,Septembre18[25])</f>
        <v>0</v>
      </c>
      <c r="AA17" s="10">
        <f>SUBTOTAL(103,Septembre18[26])</f>
        <v>0</v>
      </c>
      <c r="AB17" s="10">
        <f>SUBTOTAL(103,Septembre18[27])</f>
        <v>0</v>
      </c>
      <c r="AC17" s="10">
        <f>SUBTOTAL(103,Septembre18[28])</f>
        <v>0</v>
      </c>
      <c r="AD17" s="10">
        <f>SUBTOTAL(103,Septembre18[29])</f>
        <v>12</v>
      </c>
      <c r="AE17" s="10">
        <f>SUBTOTAL(109,Septembre18[30])</f>
        <v>0</v>
      </c>
      <c r="AF17" s="10">
        <f>SUBTOTAL(109,Septembre18[31])</f>
        <v>0</v>
      </c>
      <c r="AG17" s="10">
        <f>SUBTOTAL(109,Septembre18[Total des jours])</f>
        <v>24</v>
      </c>
    </row>
  </sheetData>
  <mergeCells count="1">
    <mergeCell ref="B1:AF1"/>
  </mergeCells>
  <phoneticPr fontId="5" type="noConversion"/>
  <conditionalFormatting sqref="B4:AF16">
    <cfRule type="expression" priority="49" stopIfTrue="1">
      <formula>B4=""</formula>
    </cfRule>
    <cfRule type="expression" dxfId="6938" priority="50" stopIfTrue="1">
      <formula>B4=CléPersonnalisée2</formula>
    </cfRule>
    <cfRule type="expression" dxfId="6937" priority="51" stopIfTrue="1">
      <formula>B4=CléPersonnalisée1</formula>
    </cfRule>
    <cfRule type="expression" dxfId="6936" priority="52" stopIfTrue="1">
      <formula>B4=CléMaladie</formula>
    </cfRule>
    <cfRule type="expression" dxfId="6935" priority="53" stopIfTrue="1">
      <formula>B4=CléPersonnel</formula>
    </cfRule>
    <cfRule type="expression" dxfId="6934" priority="54" stopIfTrue="1">
      <formula>B4=CléCongé</formula>
    </cfRule>
  </conditionalFormatting>
  <conditionalFormatting sqref="AG4:AG16">
    <cfRule type="dataBar" priority="55">
      <dataBar>
        <cfvo type="min"/>
        <cfvo type="formula" val="DATEDIF(DATE(CalendarYear,2,1),DATE(CalendarYear,3,1),&quot;d&quot;)"/>
        <color theme="2" tint="-0.249977111117893"/>
      </dataBar>
      <extLst>
        <ext xmlns:x14="http://schemas.microsoft.com/office/spreadsheetml/2009/9/main" uri="{B025F937-C7B1-47D3-B67F-A62EFF666E3E}">
          <x14:id>{80A3BB5D-BB2C-4593-976F-3657FAA59749}</x14:id>
        </ext>
      </extLst>
    </cfRule>
  </conditionalFormatting>
  <dataValidations count="5">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822CF6DC-48BC-466D-9D61-5AA0429A652B}"/>
    <dataValidation allowBlank="1" showInputMessage="1" showErrorMessage="1" prompt="Calcule automatiquement le nombre total de jours d’absence d’un employé durant ce mois dans cette colonne" sqref="AG3" xr:uid="{BE7EF92A-8E16-4247-8601-23854F48E962}"/>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916981F6-2C24-4026-B06F-22E757068894}"/>
    <dataValidation allowBlank="1" showInputMessage="1" showErrorMessage="1" prompt="Entrez l’année dans cette cellule" sqref="AG1" xr:uid="{ABA01A9B-8A82-4D67-8A92-54040CF84619}"/>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3A22F8DC-9972-465E-B400-19FBA9D7DD70}"/>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0A3BB5D-BB2C-4593-976F-3657FAA59749}">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65EF-4EEC-4DC8-BD4D-6C5E173B8980}">
  <dimension ref="A1:AG17"/>
  <sheetViews>
    <sheetView workbookViewId="0">
      <selection activeCell="I8" sqref="I8"/>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75</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50</v>
      </c>
      <c r="C2" s="4" t="s">
        <v>51</v>
      </c>
      <c r="D2" s="4" t="s">
        <v>52</v>
      </c>
      <c r="E2" s="4" t="s">
        <v>53</v>
      </c>
      <c r="F2" s="4" t="s">
        <v>47</v>
      </c>
      <c r="G2" s="4" t="s">
        <v>48</v>
      </c>
      <c r="H2" s="4" t="s">
        <v>49</v>
      </c>
      <c r="I2" s="4" t="s">
        <v>50</v>
      </c>
      <c r="J2" s="4" t="s">
        <v>51</v>
      </c>
      <c r="K2" s="4" t="s">
        <v>52</v>
      </c>
      <c r="L2" s="4" t="s">
        <v>53</v>
      </c>
      <c r="M2" s="4" t="s">
        <v>47</v>
      </c>
      <c r="N2" s="4" t="s">
        <v>48</v>
      </c>
      <c r="O2" s="4" t="s">
        <v>49</v>
      </c>
      <c r="P2" s="4" t="s">
        <v>50</v>
      </c>
      <c r="Q2" s="4" t="s">
        <v>51</v>
      </c>
      <c r="R2" s="4" t="s">
        <v>52</v>
      </c>
      <c r="S2" s="4" t="s">
        <v>53</v>
      </c>
      <c r="T2" s="4" t="s">
        <v>47</v>
      </c>
      <c r="U2" s="4" t="s">
        <v>48</v>
      </c>
      <c r="V2" s="4" t="s">
        <v>49</v>
      </c>
      <c r="W2" s="4" t="s">
        <v>50</v>
      </c>
      <c r="X2" s="4" t="s">
        <v>51</v>
      </c>
      <c r="Y2" s="4" t="s">
        <v>52</v>
      </c>
      <c r="Z2" s="4" t="s">
        <v>53</v>
      </c>
      <c r="AA2" s="4" t="s">
        <v>47</v>
      </c>
      <c r="AB2" s="4" t="s">
        <v>48</v>
      </c>
      <c r="AC2" s="4" t="s">
        <v>49</v>
      </c>
      <c r="AD2" s="4" t="s">
        <v>50</v>
      </c>
      <c r="AE2" s="4" t="s">
        <v>51</v>
      </c>
      <c r="AF2" s="4" t="s">
        <v>52</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2" t="s">
        <v>55</v>
      </c>
      <c r="C4" s="16" t="s">
        <v>72</v>
      </c>
      <c r="D4" s="16" t="s">
        <v>72</v>
      </c>
      <c r="E4" s="12" t="s">
        <v>55</v>
      </c>
      <c r="F4" s="12" t="s">
        <v>55</v>
      </c>
      <c r="G4" s="13" t="s">
        <v>54</v>
      </c>
      <c r="H4" s="12" t="s">
        <v>55</v>
      </c>
      <c r="I4" s="12" t="s">
        <v>55</v>
      </c>
      <c r="J4" s="16" t="s">
        <v>72</v>
      </c>
      <c r="K4" s="16" t="s">
        <v>72</v>
      </c>
      <c r="L4" s="12" t="s">
        <v>55</v>
      </c>
      <c r="M4" s="12" t="s">
        <v>55</v>
      </c>
      <c r="N4" s="13" t="s">
        <v>54</v>
      </c>
      <c r="O4" s="13" t="s">
        <v>54</v>
      </c>
      <c r="P4" s="13" t="s">
        <v>54</v>
      </c>
      <c r="Q4" s="13" t="s">
        <v>54</v>
      </c>
      <c r="R4" s="13" t="s">
        <v>54</v>
      </c>
      <c r="S4" s="12" t="s">
        <v>55</v>
      </c>
      <c r="T4" s="12" t="s">
        <v>55</v>
      </c>
      <c r="U4" s="13" t="s">
        <v>54</v>
      </c>
      <c r="V4" s="12" t="s">
        <v>55</v>
      </c>
      <c r="W4" s="12" t="s">
        <v>55</v>
      </c>
      <c r="X4" s="13" t="s">
        <v>54</v>
      </c>
      <c r="Y4" s="13" t="s">
        <v>54</v>
      </c>
      <c r="Z4" s="12" t="s">
        <v>55</v>
      </c>
      <c r="AA4" s="12" t="s">
        <v>55</v>
      </c>
      <c r="AB4" s="4"/>
      <c r="AC4" s="12" t="s">
        <v>55</v>
      </c>
      <c r="AD4" s="12" t="s">
        <v>55</v>
      </c>
      <c r="AE4" s="13" t="s">
        <v>54</v>
      </c>
      <c r="AF4" s="4"/>
      <c r="AG4" s="7">
        <f>COUNTA(Septembre345678910[[#This Row],[1]:[31]])</f>
        <v>29</v>
      </c>
    </row>
    <row r="5" spans="1:33" ht="50.1" customHeight="1" x14ac:dyDescent="0.25">
      <c r="A5" s="6" t="s">
        <v>34</v>
      </c>
      <c r="B5" s="12" t="s">
        <v>56</v>
      </c>
      <c r="C5" s="16" t="s">
        <v>72</v>
      </c>
      <c r="D5" s="16" t="s">
        <v>72</v>
      </c>
      <c r="E5" s="12" t="s">
        <v>56</v>
      </c>
      <c r="F5" s="12" t="s">
        <v>56</v>
      </c>
      <c r="G5" s="13" t="s">
        <v>54</v>
      </c>
      <c r="H5" s="12" t="s">
        <v>56</v>
      </c>
      <c r="I5" s="12" t="s">
        <v>56</v>
      </c>
      <c r="J5" s="16" t="s">
        <v>72</v>
      </c>
      <c r="K5" s="16" t="s">
        <v>72</v>
      </c>
      <c r="L5" s="12" t="s">
        <v>56</v>
      </c>
      <c r="M5" s="12" t="s">
        <v>56</v>
      </c>
      <c r="N5" s="13" t="s">
        <v>54</v>
      </c>
      <c r="O5" s="13" t="s">
        <v>54</v>
      </c>
      <c r="P5" s="13" t="s">
        <v>54</v>
      </c>
      <c r="Q5" s="13" t="s">
        <v>54</v>
      </c>
      <c r="R5" s="13" t="s">
        <v>54</v>
      </c>
      <c r="S5" s="12" t="s">
        <v>56</v>
      </c>
      <c r="T5" s="12" t="s">
        <v>56</v>
      </c>
      <c r="U5" s="13" t="s">
        <v>54</v>
      </c>
      <c r="V5" s="12" t="s">
        <v>56</v>
      </c>
      <c r="W5" s="12" t="s">
        <v>56</v>
      </c>
      <c r="X5" s="13" t="s">
        <v>54</v>
      </c>
      <c r="Y5" s="13" t="s">
        <v>54</v>
      </c>
      <c r="Z5" s="12" t="s">
        <v>56</v>
      </c>
      <c r="AA5" s="12" t="s">
        <v>56</v>
      </c>
      <c r="AB5" s="4"/>
      <c r="AC5" s="12" t="s">
        <v>56</v>
      </c>
      <c r="AD5" s="12" t="s">
        <v>56</v>
      </c>
      <c r="AE5" s="13" t="s">
        <v>54</v>
      </c>
      <c r="AF5" s="4"/>
      <c r="AG5" s="7">
        <f>COUNTA(Septembre345678910[[#This Row],[1]:[31]])</f>
        <v>29</v>
      </c>
    </row>
    <row r="6" spans="1:33" ht="50.1" customHeight="1" x14ac:dyDescent="0.25">
      <c r="A6" s="6" t="s">
        <v>35</v>
      </c>
      <c r="B6" s="12" t="s">
        <v>57</v>
      </c>
      <c r="C6" s="16" t="s">
        <v>72</v>
      </c>
      <c r="D6" s="16" t="s">
        <v>72</v>
      </c>
      <c r="E6" s="12" t="s">
        <v>57</v>
      </c>
      <c r="F6" s="12" t="s">
        <v>57</v>
      </c>
      <c r="G6" s="4"/>
      <c r="H6" s="12" t="s">
        <v>57</v>
      </c>
      <c r="I6" s="12" t="s">
        <v>57</v>
      </c>
      <c r="J6" s="16" t="s">
        <v>72</v>
      </c>
      <c r="K6" s="16" t="s">
        <v>72</v>
      </c>
      <c r="L6" s="12" t="s">
        <v>57</v>
      </c>
      <c r="M6" s="12" t="s">
        <v>57</v>
      </c>
      <c r="N6" s="13" t="s">
        <v>54</v>
      </c>
      <c r="O6" s="13" t="s">
        <v>54</v>
      </c>
      <c r="P6" s="13" t="s">
        <v>54</v>
      </c>
      <c r="Q6" s="13" t="s">
        <v>54</v>
      </c>
      <c r="R6" s="13" t="s">
        <v>54</v>
      </c>
      <c r="S6" s="12" t="s">
        <v>57</v>
      </c>
      <c r="T6" s="12" t="s">
        <v>57</v>
      </c>
      <c r="U6" s="4"/>
      <c r="V6" s="12" t="s">
        <v>57</v>
      </c>
      <c r="W6" s="12" t="s">
        <v>57</v>
      </c>
      <c r="X6" s="13" t="s">
        <v>54</v>
      </c>
      <c r="Y6" s="13" t="s">
        <v>54</v>
      </c>
      <c r="Z6" s="12" t="s">
        <v>57</v>
      </c>
      <c r="AA6" s="12" t="s">
        <v>57</v>
      </c>
      <c r="AB6" s="4"/>
      <c r="AC6" s="12" t="s">
        <v>57</v>
      </c>
      <c r="AD6" s="12" t="s">
        <v>57</v>
      </c>
      <c r="AE6" s="13" t="s">
        <v>54</v>
      </c>
      <c r="AF6" s="4"/>
      <c r="AG6" s="7">
        <f>COUNTA(Septembre345678910[[#This Row],[1]:[31]])</f>
        <v>27</v>
      </c>
    </row>
    <row r="7" spans="1:33" ht="50.1" customHeight="1" x14ac:dyDescent="0.25">
      <c r="A7" s="6" t="s">
        <v>36</v>
      </c>
      <c r="B7" s="12" t="s">
        <v>58</v>
      </c>
      <c r="C7" s="16" t="s">
        <v>72</v>
      </c>
      <c r="D7" s="16" t="s">
        <v>72</v>
      </c>
      <c r="E7" s="12" t="s">
        <v>58</v>
      </c>
      <c r="F7" s="12" t="s">
        <v>58</v>
      </c>
      <c r="G7" s="4"/>
      <c r="H7" s="12" t="s">
        <v>58</v>
      </c>
      <c r="I7" s="12" t="s">
        <v>58</v>
      </c>
      <c r="J7" s="16" t="s">
        <v>72</v>
      </c>
      <c r="K7" s="16" t="s">
        <v>72</v>
      </c>
      <c r="L7" s="12" t="s">
        <v>58</v>
      </c>
      <c r="M7" s="12" t="s">
        <v>58</v>
      </c>
      <c r="N7" s="13" t="s">
        <v>54</v>
      </c>
      <c r="O7" s="13" t="s">
        <v>54</v>
      </c>
      <c r="P7" s="13" t="s">
        <v>54</v>
      </c>
      <c r="Q7" s="13" t="s">
        <v>54</v>
      </c>
      <c r="R7" s="13" t="s">
        <v>54</v>
      </c>
      <c r="S7" s="12" t="s">
        <v>58</v>
      </c>
      <c r="T7" s="12" t="s">
        <v>58</v>
      </c>
      <c r="U7" s="4"/>
      <c r="V7" s="12" t="s">
        <v>58</v>
      </c>
      <c r="W7" s="12" t="s">
        <v>58</v>
      </c>
      <c r="X7" s="13" t="s">
        <v>54</v>
      </c>
      <c r="Y7" s="13" t="s">
        <v>54</v>
      </c>
      <c r="Z7" s="12" t="s">
        <v>58</v>
      </c>
      <c r="AA7" s="12" t="s">
        <v>58</v>
      </c>
      <c r="AB7" s="4"/>
      <c r="AC7" s="12" t="s">
        <v>58</v>
      </c>
      <c r="AD7" s="12" t="s">
        <v>58</v>
      </c>
      <c r="AE7" s="13" t="s">
        <v>54</v>
      </c>
      <c r="AF7" s="4"/>
      <c r="AG7" s="7">
        <f>COUNTA(Septembre345678910[[#This Row],[1]:[31]])</f>
        <v>27</v>
      </c>
    </row>
    <row r="8" spans="1:33" ht="50.1" customHeight="1" x14ac:dyDescent="0.25">
      <c r="A8" s="6" t="s">
        <v>37</v>
      </c>
      <c r="B8" s="4"/>
      <c r="C8" s="16" t="s">
        <v>72</v>
      </c>
      <c r="D8" s="16" t="s">
        <v>72</v>
      </c>
      <c r="E8" s="12" t="s">
        <v>55</v>
      </c>
      <c r="F8" s="12" t="s">
        <v>55</v>
      </c>
      <c r="G8" s="4"/>
      <c r="H8" s="4"/>
      <c r="I8" s="4"/>
      <c r="J8" s="16" t="s">
        <v>72</v>
      </c>
      <c r="K8" s="16" t="s">
        <v>72</v>
      </c>
      <c r="L8" s="12" t="s">
        <v>55</v>
      </c>
      <c r="M8" s="12" t="s">
        <v>55</v>
      </c>
      <c r="N8" s="13" t="s">
        <v>54</v>
      </c>
      <c r="O8" s="13" t="s">
        <v>54</v>
      </c>
      <c r="P8" s="13" t="s">
        <v>54</v>
      </c>
      <c r="Q8" s="13" t="s">
        <v>54</v>
      </c>
      <c r="R8" s="13" t="s">
        <v>54</v>
      </c>
      <c r="S8" s="12" t="s">
        <v>55</v>
      </c>
      <c r="T8" s="12" t="s">
        <v>55</v>
      </c>
      <c r="U8" s="4"/>
      <c r="V8" s="4"/>
      <c r="W8" s="13" t="s">
        <v>54</v>
      </c>
      <c r="X8" s="13" t="s">
        <v>54</v>
      </c>
      <c r="Y8" s="13" t="s">
        <v>54</v>
      </c>
      <c r="Z8" s="12" t="s">
        <v>55</v>
      </c>
      <c r="AA8" s="12" t="s">
        <v>55</v>
      </c>
      <c r="AB8" s="4"/>
      <c r="AC8" s="4"/>
      <c r="AD8" s="4"/>
      <c r="AE8" s="13" t="s">
        <v>54</v>
      </c>
      <c r="AF8" s="4"/>
      <c r="AG8" s="7">
        <f>COUNTA(Septembre345678910[[#This Row],[1]:[31]])</f>
        <v>21</v>
      </c>
    </row>
    <row r="9" spans="1:33" ht="50.1" customHeight="1" thickBot="1" x14ac:dyDescent="0.3">
      <c r="A9" s="6" t="s">
        <v>38</v>
      </c>
      <c r="B9" s="4"/>
      <c r="C9" s="16" t="s">
        <v>72</v>
      </c>
      <c r="D9" s="16" t="s">
        <v>72</v>
      </c>
      <c r="E9" s="12"/>
      <c r="F9" s="12"/>
      <c r="G9" s="4"/>
      <c r="H9" s="4"/>
      <c r="I9" s="4"/>
      <c r="J9" s="16" t="s">
        <v>72</v>
      </c>
      <c r="K9" s="16" t="s">
        <v>72</v>
      </c>
      <c r="L9" s="12"/>
      <c r="M9" s="12"/>
      <c r="N9" s="13" t="s">
        <v>54</v>
      </c>
      <c r="O9" s="13" t="s">
        <v>54</v>
      </c>
      <c r="P9" s="13" t="s">
        <v>54</v>
      </c>
      <c r="Q9" s="13" t="s">
        <v>54</v>
      </c>
      <c r="R9" s="13" t="s">
        <v>54</v>
      </c>
      <c r="S9" s="12"/>
      <c r="T9" s="12"/>
      <c r="U9" s="4"/>
      <c r="V9" s="4"/>
      <c r="W9" s="13" t="s">
        <v>54</v>
      </c>
      <c r="X9" s="13" t="s">
        <v>54</v>
      </c>
      <c r="Y9" s="13" t="s">
        <v>54</v>
      </c>
      <c r="Z9" s="12"/>
      <c r="AA9" s="12"/>
      <c r="AB9" s="4"/>
      <c r="AC9" s="4"/>
      <c r="AD9" s="4"/>
      <c r="AE9" s="13" t="s">
        <v>54</v>
      </c>
      <c r="AF9" s="4"/>
      <c r="AG9" s="11">
        <f>COUNTA(Septembre345678910[[#This Row],[1]:[31]])</f>
        <v>13</v>
      </c>
    </row>
    <row r="10" spans="1:33" ht="50.1" customHeight="1" thickTop="1" thickBot="1" x14ac:dyDescent="0.3">
      <c r="A10" s="6" t="s">
        <v>39</v>
      </c>
      <c r="B10" s="4"/>
      <c r="C10" s="16" t="s">
        <v>72</v>
      </c>
      <c r="D10" s="16" t="s">
        <v>72</v>
      </c>
      <c r="E10" s="4"/>
      <c r="F10" s="4"/>
      <c r="G10" s="4"/>
      <c r="H10" s="13" t="s">
        <v>54</v>
      </c>
      <c r="I10" s="4"/>
      <c r="J10" s="16" t="s">
        <v>72</v>
      </c>
      <c r="K10" s="16" t="s">
        <v>72</v>
      </c>
      <c r="L10" s="4"/>
      <c r="M10" s="4"/>
      <c r="N10" s="13" t="s">
        <v>54</v>
      </c>
      <c r="O10" s="13" t="s">
        <v>54</v>
      </c>
      <c r="P10" s="13" t="s">
        <v>54</v>
      </c>
      <c r="Q10" s="13" t="s">
        <v>54</v>
      </c>
      <c r="R10" s="13" t="s">
        <v>54</v>
      </c>
      <c r="S10" s="4"/>
      <c r="T10" s="4"/>
      <c r="U10" s="4"/>
      <c r="V10" s="13" t="s">
        <v>54</v>
      </c>
      <c r="W10" s="13" t="s">
        <v>54</v>
      </c>
      <c r="X10" s="13" t="s">
        <v>54</v>
      </c>
      <c r="Y10" s="13" t="s">
        <v>54</v>
      </c>
      <c r="Z10" s="4"/>
      <c r="AA10" s="4"/>
      <c r="AB10" s="4"/>
      <c r="AC10" s="13" t="s">
        <v>54</v>
      </c>
      <c r="AD10" s="4"/>
      <c r="AE10" s="13" t="s">
        <v>54</v>
      </c>
      <c r="AF10" s="4"/>
      <c r="AG10" s="11">
        <f>COUNTA(Septembre345678910[[#This Row],[1]:[31]])</f>
        <v>16</v>
      </c>
    </row>
    <row r="11" spans="1:33" ht="50.1" customHeight="1" thickTop="1" thickBot="1" x14ac:dyDescent="0.3">
      <c r="A11" s="6" t="s">
        <v>40</v>
      </c>
      <c r="B11" s="4"/>
      <c r="C11" s="16" t="s">
        <v>72</v>
      </c>
      <c r="D11" s="16" t="s">
        <v>72</v>
      </c>
      <c r="E11" s="4"/>
      <c r="F11" s="4"/>
      <c r="G11" s="4"/>
      <c r="H11" s="13" t="s">
        <v>54</v>
      </c>
      <c r="I11" s="4"/>
      <c r="J11" s="16" t="s">
        <v>72</v>
      </c>
      <c r="K11" s="16" t="s">
        <v>72</v>
      </c>
      <c r="L11" s="4"/>
      <c r="M11" s="4"/>
      <c r="N11" s="13" t="s">
        <v>54</v>
      </c>
      <c r="O11" s="13" t="s">
        <v>54</v>
      </c>
      <c r="P11" s="13" t="s">
        <v>54</v>
      </c>
      <c r="Q11" s="13" t="s">
        <v>54</v>
      </c>
      <c r="R11" s="13" t="s">
        <v>54</v>
      </c>
      <c r="S11" s="4"/>
      <c r="T11" s="4"/>
      <c r="U11" s="4"/>
      <c r="V11" s="13" t="s">
        <v>54</v>
      </c>
      <c r="W11" s="13" t="s">
        <v>54</v>
      </c>
      <c r="X11" s="13" t="s">
        <v>54</v>
      </c>
      <c r="Y11" s="13" t="s">
        <v>54</v>
      </c>
      <c r="Z11" s="4"/>
      <c r="AA11" s="4"/>
      <c r="AB11" s="4"/>
      <c r="AC11" s="13" t="s">
        <v>54</v>
      </c>
      <c r="AD11" s="4"/>
      <c r="AE11" s="13" t="s">
        <v>54</v>
      </c>
      <c r="AF11" s="4"/>
      <c r="AG11" s="11">
        <f>COUNTA(Septembre345678910[[#This Row],[1]:[31]])</f>
        <v>16</v>
      </c>
    </row>
    <row r="12" spans="1:33" ht="50.1" customHeight="1" thickTop="1" thickBot="1" x14ac:dyDescent="0.3">
      <c r="A12" s="6" t="s">
        <v>41</v>
      </c>
      <c r="B12" s="4"/>
      <c r="C12" s="16" t="s">
        <v>72</v>
      </c>
      <c r="D12" s="16" t="s">
        <v>72</v>
      </c>
      <c r="E12" s="4"/>
      <c r="F12" s="13" t="s">
        <v>54</v>
      </c>
      <c r="G12" s="4"/>
      <c r="H12" s="4"/>
      <c r="I12" s="4"/>
      <c r="J12" s="16" t="s">
        <v>72</v>
      </c>
      <c r="K12" s="16" t="s">
        <v>72</v>
      </c>
      <c r="L12" s="4"/>
      <c r="M12" s="13" t="s">
        <v>54</v>
      </c>
      <c r="N12" s="13" t="s">
        <v>54</v>
      </c>
      <c r="O12" s="13" t="s">
        <v>54</v>
      </c>
      <c r="P12" s="13" t="s">
        <v>54</v>
      </c>
      <c r="Q12" s="13" t="s">
        <v>54</v>
      </c>
      <c r="R12" s="13" t="s">
        <v>54</v>
      </c>
      <c r="S12" s="4"/>
      <c r="T12" s="13" t="s">
        <v>54</v>
      </c>
      <c r="U12" s="4"/>
      <c r="V12" s="4"/>
      <c r="W12" s="13" t="s">
        <v>54</v>
      </c>
      <c r="X12" s="13" t="s">
        <v>54</v>
      </c>
      <c r="Y12" s="13" t="s">
        <v>54</v>
      </c>
      <c r="Z12" s="4"/>
      <c r="AA12" s="13" t="s">
        <v>54</v>
      </c>
      <c r="AB12" s="4"/>
      <c r="AC12" s="4"/>
      <c r="AD12" s="4"/>
      <c r="AE12" s="13" t="s">
        <v>54</v>
      </c>
      <c r="AF12" s="4"/>
      <c r="AG12" s="11">
        <f>COUNTA(Septembre345678910[[#This Row],[1]:[31]])</f>
        <v>17</v>
      </c>
    </row>
    <row r="13" spans="1:33" ht="50.1" customHeight="1" thickTop="1" x14ac:dyDescent="0.25">
      <c r="A13" s="6" t="s">
        <v>42</v>
      </c>
      <c r="B13" s="4"/>
      <c r="C13" s="16" t="s">
        <v>72</v>
      </c>
      <c r="D13" s="16" t="s">
        <v>72</v>
      </c>
      <c r="E13" s="13" t="s">
        <v>54</v>
      </c>
      <c r="F13" s="13" t="s">
        <v>54</v>
      </c>
      <c r="G13" s="4"/>
      <c r="H13" s="4"/>
      <c r="I13" s="4"/>
      <c r="J13" s="16" t="s">
        <v>72</v>
      </c>
      <c r="K13" s="16" t="s">
        <v>72</v>
      </c>
      <c r="L13" s="13" t="s">
        <v>54</v>
      </c>
      <c r="M13" s="13" t="s">
        <v>54</v>
      </c>
      <c r="N13" s="13" t="s">
        <v>54</v>
      </c>
      <c r="O13" s="13" t="s">
        <v>54</v>
      </c>
      <c r="P13" s="13" t="s">
        <v>54</v>
      </c>
      <c r="Q13" s="13" t="s">
        <v>54</v>
      </c>
      <c r="R13" s="13" t="s">
        <v>54</v>
      </c>
      <c r="S13" s="13" t="s">
        <v>54</v>
      </c>
      <c r="T13" s="13" t="s">
        <v>54</v>
      </c>
      <c r="U13" s="4"/>
      <c r="V13" s="4"/>
      <c r="W13" s="13" t="s">
        <v>54</v>
      </c>
      <c r="X13" s="13" t="s">
        <v>54</v>
      </c>
      <c r="Y13" s="13" t="s">
        <v>54</v>
      </c>
      <c r="Z13" s="13" t="s">
        <v>54</v>
      </c>
      <c r="AA13" s="13" t="s">
        <v>54</v>
      </c>
      <c r="AB13" s="4"/>
      <c r="AC13" s="4"/>
      <c r="AD13" s="4"/>
      <c r="AE13" s="13" t="s">
        <v>54</v>
      </c>
      <c r="AF13" s="4"/>
      <c r="AG13" s="7">
        <f>COUNTA(Septembre345678910[[#This Row],[1]:[31]])</f>
        <v>21</v>
      </c>
    </row>
    <row r="14" spans="1:33" ht="50.1" customHeight="1" thickBot="1" x14ac:dyDescent="0.3">
      <c r="A14" s="6" t="s">
        <v>43</v>
      </c>
      <c r="B14" s="4"/>
      <c r="C14" s="16" t="s">
        <v>72</v>
      </c>
      <c r="D14" s="16" t="s">
        <v>72</v>
      </c>
      <c r="E14" s="13" t="s">
        <v>54</v>
      </c>
      <c r="F14" s="13" t="s">
        <v>54</v>
      </c>
      <c r="G14" s="4"/>
      <c r="H14" s="4"/>
      <c r="I14" s="4"/>
      <c r="J14" s="16" t="s">
        <v>72</v>
      </c>
      <c r="K14" s="16" t="s">
        <v>72</v>
      </c>
      <c r="L14" s="13" t="s">
        <v>54</v>
      </c>
      <c r="M14" s="13" t="s">
        <v>54</v>
      </c>
      <c r="N14" s="13" t="s">
        <v>54</v>
      </c>
      <c r="O14" s="13" t="s">
        <v>54</v>
      </c>
      <c r="P14" s="13" t="s">
        <v>54</v>
      </c>
      <c r="Q14" s="13" t="s">
        <v>54</v>
      </c>
      <c r="R14" s="13" t="s">
        <v>54</v>
      </c>
      <c r="S14" s="13" t="s">
        <v>54</v>
      </c>
      <c r="T14" s="13" t="s">
        <v>54</v>
      </c>
      <c r="U14" s="4"/>
      <c r="V14" s="4"/>
      <c r="W14" s="13" t="s">
        <v>54</v>
      </c>
      <c r="X14" s="13" t="s">
        <v>54</v>
      </c>
      <c r="Y14" s="13" t="s">
        <v>54</v>
      </c>
      <c r="Z14" s="13" t="s">
        <v>54</v>
      </c>
      <c r="AA14" s="13" t="s">
        <v>54</v>
      </c>
      <c r="AB14" s="4"/>
      <c r="AC14" s="4"/>
      <c r="AD14" s="4"/>
      <c r="AE14" s="13" t="s">
        <v>54</v>
      </c>
      <c r="AF14" s="4"/>
      <c r="AG14" s="11">
        <f>COUNTA(Septembre345678910[[#This Row],[1]:[31]])</f>
        <v>21</v>
      </c>
    </row>
    <row r="15" spans="1:33" ht="50.1" customHeight="1" thickTop="1" thickBot="1" x14ac:dyDescent="0.3">
      <c r="A15" s="6" t="s">
        <v>44</v>
      </c>
      <c r="B15" s="4"/>
      <c r="C15" s="16" t="s">
        <v>72</v>
      </c>
      <c r="D15" s="16" t="s">
        <v>72</v>
      </c>
      <c r="E15" s="4"/>
      <c r="F15" s="13" t="s">
        <v>54</v>
      </c>
      <c r="G15" s="4"/>
      <c r="H15" s="4"/>
      <c r="I15" s="4"/>
      <c r="J15" s="16" t="s">
        <v>72</v>
      </c>
      <c r="K15" s="16" t="s">
        <v>72</v>
      </c>
      <c r="L15" s="4"/>
      <c r="M15" s="13" t="s">
        <v>54</v>
      </c>
      <c r="N15" s="13" t="s">
        <v>54</v>
      </c>
      <c r="O15" s="13" t="s">
        <v>54</v>
      </c>
      <c r="P15" s="13" t="s">
        <v>54</v>
      </c>
      <c r="Q15" s="13" t="s">
        <v>54</v>
      </c>
      <c r="R15" s="13" t="s">
        <v>54</v>
      </c>
      <c r="S15" s="4"/>
      <c r="T15" s="13" t="s">
        <v>54</v>
      </c>
      <c r="U15" s="4"/>
      <c r="V15" s="4"/>
      <c r="W15" s="13" t="s">
        <v>54</v>
      </c>
      <c r="X15" s="13" t="s">
        <v>54</v>
      </c>
      <c r="Y15" s="13" t="s">
        <v>54</v>
      </c>
      <c r="Z15" s="4"/>
      <c r="AA15" s="13" t="s">
        <v>54</v>
      </c>
      <c r="AB15" s="4"/>
      <c r="AC15" s="4"/>
      <c r="AD15" s="4"/>
      <c r="AE15" s="13" t="s">
        <v>54</v>
      </c>
      <c r="AF15" s="4"/>
      <c r="AG15" s="11">
        <f>COUNTA(Septembre345678910[[#This Row],[1]:[31]])</f>
        <v>17</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COUNTA(Septembre345678910[[#This Row],[1]:[31]])</f>
        <v>0</v>
      </c>
    </row>
    <row r="17" spans="1:33" x14ac:dyDescent="0.25">
      <c r="A17" s="9"/>
      <c r="B17" s="10">
        <f>SUBTOTAL(103,Septembre345678910[1])</f>
        <v>4</v>
      </c>
      <c r="C17" s="10">
        <f>SUBTOTAL(103,Septembre345678910[2])</f>
        <v>12</v>
      </c>
      <c r="D17" s="10">
        <f>SUBTOTAL(103,Septembre345678910[3])</f>
        <v>12</v>
      </c>
      <c r="E17" s="10">
        <f>SUBTOTAL(103,Septembre345678910[4])</f>
        <v>7</v>
      </c>
      <c r="F17" s="10">
        <f>SUBTOTAL(103,Septembre345678910[5])</f>
        <v>9</v>
      </c>
      <c r="G17" s="10">
        <f>SUBTOTAL(103,Septembre345678910[6])</f>
        <v>2</v>
      </c>
      <c r="H17" s="10">
        <f>SUBTOTAL(103,Septembre345678910[7])</f>
        <v>6</v>
      </c>
      <c r="I17" s="10">
        <f>SUBTOTAL(103,Septembre345678910[8])</f>
        <v>4</v>
      </c>
      <c r="J17" s="10">
        <f>SUBTOTAL(103,Septembre345678910[9])</f>
        <v>12</v>
      </c>
      <c r="K17" s="10">
        <f>SUBTOTAL(103,Septembre345678910[10])</f>
        <v>12</v>
      </c>
      <c r="L17" s="10">
        <f>SUBTOTAL(103,Septembre345678910[11])</f>
        <v>7</v>
      </c>
      <c r="M17" s="10">
        <f>SUBTOTAL(103,Septembre345678910[12])</f>
        <v>9</v>
      </c>
      <c r="N17" s="10">
        <f>SUBTOTAL(103,Septembre345678910[13])</f>
        <v>12</v>
      </c>
      <c r="O17" s="10">
        <f>SUBTOTAL(103,Septembre345678910[14])</f>
        <v>12</v>
      </c>
      <c r="P17" s="10">
        <f>SUBTOTAL(103,Septembre345678910[15])</f>
        <v>12</v>
      </c>
      <c r="Q17" s="10">
        <f>SUBTOTAL(103,Septembre345678910[16])</f>
        <v>12</v>
      </c>
      <c r="R17" s="10">
        <f>SUBTOTAL(103,Septembre345678910[17])</f>
        <v>12</v>
      </c>
      <c r="S17" s="10">
        <f>SUBTOTAL(103,Septembre345678910[18])</f>
        <v>7</v>
      </c>
      <c r="T17" s="10">
        <f>SUBTOTAL(103,Septembre345678910[19])</f>
        <v>9</v>
      </c>
      <c r="U17" s="10">
        <f>SUBTOTAL(103,Septembre345678910[20])</f>
        <v>2</v>
      </c>
      <c r="V17" s="10">
        <f>SUBTOTAL(103,Septembre345678910[21])</f>
        <v>6</v>
      </c>
      <c r="W17" s="10">
        <f>SUBTOTAL(103,Septembre345678910[22])</f>
        <v>12</v>
      </c>
      <c r="X17" s="10">
        <f>SUBTOTAL(103,Septembre345678910[23])</f>
        <v>12</v>
      </c>
      <c r="Y17" s="10">
        <f>SUBTOTAL(103,Septembre345678910[24])</f>
        <v>12</v>
      </c>
      <c r="Z17" s="10">
        <f>SUBTOTAL(103,Septembre345678910[25])</f>
        <v>7</v>
      </c>
      <c r="AA17" s="10">
        <f>SUBTOTAL(103,Septembre345678910[26])</f>
        <v>9</v>
      </c>
      <c r="AB17" s="10">
        <f>SUBTOTAL(103,Septembre345678910[27])</f>
        <v>0</v>
      </c>
      <c r="AC17" s="10">
        <f>SUBTOTAL(103,Septembre345678910[28])</f>
        <v>6</v>
      </c>
      <c r="AD17" s="10">
        <f>SUBTOTAL(103,Septembre345678910[29])</f>
        <v>4</v>
      </c>
      <c r="AE17" s="10">
        <f>SUBTOTAL(109,Septembre345678910[30])</f>
        <v>0</v>
      </c>
      <c r="AF17" s="10">
        <f>SUBTOTAL(109,Septembre345678910[31])</f>
        <v>0</v>
      </c>
      <c r="AG17" s="10">
        <f>SUBTOTAL(109,Septembre345678910[Total des jours])</f>
        <v>254</v>
      </c>
    </row>
  </sheetData>
  <mergeCells count="1">
    <mergeCell ref="B1:AF1"/>
  </mergeCells>
  <phoneticPr fontId="5" type="noConversion"/>
  <conditionalFormatting sqref="B4:B7">
    <cfRule type="expression" dxfId="4903" priority="154" stopIfTrue="1">
      <formula>B4=CléMaladie</formula>
    </cfRule>
    <cfRule type="expression" dxfId="4902" priority="155" stopIfTrue="1">
      <formula>B4=CléPersonnel</formula>
    </cfRule>
    <cfRule type="expression" dxfId="4901" priority="156" stopIfTrue="1">
      <formula>B4=CléCongé</formula>
    </cfRule>
    <cfRule type="expression" priority="151" stopIfTrue="1">
      <formula>B4=""</formula>
    </cfRule>
    <cfRule type="expression" dxfId="4900" priority="152" stopIfTrue="1">
      <formula>B4=CléPersonnalisée2</formula>
    </cfRule>
    <cfRule type="expression" dxfId="4899" priority="153" stopIfTrue="1">
      <formula>B4=CléPersonnalisée1</formula>
    </cfRule>
  </conditionalFormatting>
  <conditionalFormatting sqref="B8:B9">
    <cfRule type="expression" dxfId="4898" priority="202" stopIfTrue="1">
      <formula>B8=CléMaladie</formula>
    </cfRule>
    <cfRule type="expression" dxfId="4897" priority="203" stopIfTrue="1">
      <formula>B8=CléPersonnel</formula>
    </cfRule>
    <cfRule type="expression" dxfId="4896" priority="204" stopIfTrue="1">
      <formula>B8=CléCongé</formula>
    </cfRule>
    <cfRule type="expression" dxfId="4895" priority="201" stopIfTrue="1">
      <formula>B8=CléPersonnalisée1</formula>
    </cfRule>
    <cfRule type="expression" dxfId="4894" priority="200" stopIfTrue="1">
      <formula>B8=CléPersonnalisée2</formula>
    </cfRule>
    <cfRule type="expression" priority="199" stopIfTrue="1">
      <formula>B8=""</formula>
    </cfRule>
  </conditionalFormatting>
  <conditionalFormatting sqref="B8:B15">
    <cfRule type="expression" dxfId="4893" priority="197" stopIfTrue="1">
      <formula>B8=CléPersonnel</formula>
    </cfRule>
    <cfRule type="expression" dxfId="4892" priority="196" stopIfTrue="1">
      <formula>B8=CléMaladie</formula>
    </cfRule>
    <cfRule type="expression" dxfId="4891" priority="195" stopIfTrue="1">
      <formula>B8=CléPersonnalisée1</formula>
    </cfRule>
    <cfRule type="expression" dxfId="4890" priority="194" stopIfTrue="1">
      <formula>B8=CléPersonnalisée2</formula>
    </cfRule>
    <cfRule type="expression" dxfId="4889" priority="198" stopIfTrue="1">
      <formula>B8=CléCongé</formula>
    </cfRule>
    <cfRule type="expression" priority="193" stopIfTrue="1">
      <formula>B8=""</formula>
    </cfRule>
  </conditionalFormatting>
  <conditionalFormatting sqref="B12:B15">
    <cfRule type="expression" dxfId="4888" priority="190" stopIfTrue="1">
      <formula>B12=CléMaladie</formula>
    </cfRule>
    <cfRule type="expression" dxfId="4887" priority="191" stopIfTrue="1">
      <formula>B12=CléPersonnel</formula>
    </cfRule>
    <cfRule type="expression" dxfId="4886" priority="192" stopIfTrue="1">
      <formula>B12=CléCongé</formula>
    </cfRule>
    <cfRule type="expression" priority="187" stopIfTrue="1">
      <formula>B12=""</formula>
    </cfRule>
    <cfRule type="expression" dxfId="4885" priority="188" stopIfTrue="1">
      <formula>B12=CléPersonnalisée2</formula>
    </cfRule>
    <cfRule type="expression" dxfId="4884" priority="189" stopIfTrue="1">
      <formula>B12=CléPersonnalisée1</formula>
    </cfRule>
  </conditionalFormatting>
  <conditionalFormatting sqref="C4:D15">
    <cfRule type="expression" dxfId="4883" priority="176" stopIfTrue="1">
      <formula>C4=CléPersonnalisée2</formula>
    </cfRule>
    <cfRule type="expression" priority="175" stopIfTrue="1">
      <formula>C4=""</formula>
    </cfRule>
    <cfRule type="expression" dxfId="4882" priority="177" stopIfTrue="1">
      <formula>C4=CléPersonnalisée1</formula>
    </cfRule>
    <cfRule type="expression" dxfId="4881" priority="178" stopIfTrue="1">
      <formula>C4=CléMaladie</formula>
    </cfRule>
    <cfRule type="expression" dxfId="4880" priority="179" stopIfTrue="1">
      <formula>C4=CléPersonnel</formula>
    </cfRule>
    <cfRule type="expression" dxfId="4879" priority="180" stopIfTrue="1">
      <formula>C4=CléCongé</formula>
    </cfRule>
    <cfRule type="expression" priority="181" stopIfTrue="1">
      <formula>C4=""</formula>
    </cfRule>
    <cfRule type="expression" dxfId="4878" priority="182" stopIfTrue="1">
      <formula>C4=CléPersonnalisée2</formula>
    </cfRule>
    <cfRule type="expression" dxfId="4877" priority="183" stopIfTrue="1">
      <formula>C4=CléPersonnalisée1</formula>
    </cfRule>
    <cfRule type="expression" dxfId="4876" priority="186" stopIfTrue="1">
      <formula>C4=CléCongé</formula>
    </cfRule>
    <cfRule type="expression" dxfId="4875" priority="185" stopIfTrue="1">
      <formula>C4=CléPersonnel</formula>
    </cfRule>
    <cfRule type="expression" dxfId="4874" priority="184" stopIfTrue="1">
      <formula>C4=CléMaladie</formula>
    </cfRule>
  </conditionalFormatting>
  <conditionalFormatting sqref="E12:E15">
    <cfRule type="expression" dxfId="4873" priority="350" stopIfTrue="1">
      <formula>E12=CléPersonnalisée2</formula>
    </cfRule>
    <cfRule type="expression" priority="349" stopIfTrue="1">
      <formula>E12=""</formula>
    </cfRule>
    <cfRule type="expression" dxfId="4872" priority="352" stopIfTrue="1">
      <formula>E12=CléMaladie</formula>
    </cfRule>
    <cfRule type="expression" dxfId="4871" priority="351" stopIfTrue="1">
      <formula>E12=CléPersonnalisée1</formula>
    </cfRule>
    <cfRule type="expression" dxfId="4870" priority="353" stopIfTrue="1">
      <formula>E12=CléPersonnel</formula>
    </cfRule>
    <cfRule type="expression" dxfId="4869" priority="354" stopIfTrue="1">
      <formula>E12=CléCongé</formula>
    </cfRule>
  </conditionalFormatting>
  <conditionalFormatting sqref="F12:F15">
    <cfRule type="expression" dxfId="4868" priority="330" stopIfTrue="1">
      <formula>F12=CléCongé</formula>
    </cfRule>
    <cfRule type="expression" dxfId="4867" priority="596" stopIfTrue="1">
      <formula>F12=CléPersonnalisée2</formula>
    </cfRule>
    <cfRule type="expression" priority="595" stopIfTrue="1">
      <formula>F12=""</formula>
    </cfRule>
    <cfRule type="expression" priority="325" stopIfTrue="1">
      <formula>F12=""</formula>
    </cfRule>
    <cfRule type="expression" dxfId="4866" priority="600" stopIfTrue="1">
      <formula>F12=CléCongé</formula>
    </cfRule>
    <cfRule type="expression" dxfId="4865" priority="599" stopIfTrue="1">
      <formula>F12=CléPersonnel</formula>
    </cfRule>
    <cfRule type="expression" dxfId="4864" priority="598" stopIfTrue="1">
      <formula>F12=CléMaladie</formula>
    </cfRule>
    <cfRule type="expression" dxfId="4863" priority="597" stopIfTrue="1">
      <formula>F12=CléPersonnalisée1</formula>
    </cfRule>
    <cfRule type="expression" dxfId="4862" priority="329" stopIfTrue="1">
      <formula>F12=CléPersonnel</formula>
    </cfRule>
    <cfRule type="expression" dxfId="4861" priority="328" stopIfTrue="1">
      <formula>F12=CléMaladie</formula>
    </cfRule>
    <cfRule type="expression" dxfId="4860" priority="327" stopIfTrue="1">
      <formula>F12=CléPersonnalisée1</formula>
    </cfRule>
    <cfRule type="expression" dxfId="4859" priority="326" stopIfTrue="1">
      <formula>F12=CléPersonnalisée2</formula>
    </cfRule>
  </conditionalFormatting>
  <conditionalFormatting sqref="G4:G5">
    <cfRule type="expression" dxfId="4858" priority="302" stopIfTrue="1">
      <formula>G4=CléPersonnalisée2</formula>
    </cfRule>
    <cfRule type="expression" dxfId="4857" priority="305" stopIfTrue="1">
      <formula>G4=CléPersonnel</formula>
    </cfRule>
    <cfRule type="expression" dxfId="4856" priority="304" stopIfTrue="1">
      <formula>G4=CléMaladie</formula>
    </cfRule>
    <cfRule type="expression" dxfId="4855" priority="306" stopIfTrue="1">
      <formula>G4=CléCongé</formula>
    </cfRule>
    <cfRule type="expression" priority="301" stopIfTrue="1">
      <formula>G4=""</formula>
    </cfRule>
    <cfRule type="expression" dxfId="4854" priority="303" stopIfTrue="1">
      <formula>G4=CléPersonnalisée1</formula>
    </cfRule>
  </conditionalFormatting>
  <conditionalFormatting sqref="G12:G15">
    <cfRule type="expression" dxfId="4853" priority="574" stopIfTrue="1">
      <formula>G12=CléMaladie</formula>
    </cfRule>
    <cfRule type="expression" dxfId="4852" priority="575" stopIfTrue="1">
      <formula>G12=CléPersonnel</formula>
    </cfRule>
    <cfRule type="expression" dxfId="4851" priority="576" stopIfTrue="1">
      <formula>G12=CléCongé</formula>
    </cfRule>
    <cfRule type="expression" priority="571" stopIfTrue="1">
      <formula>G12=""</formula>
    </cfRule>
    <cfRule type="expression" dxfId="4850" priority="572" stopIfTrue="1">
      <formula>G12=CléPersonnalisée2</formula>
    </cfRule>
    <cfRule type="expression" dxfId="4849" priority="573" stopIfTrue="1">
      <formula>G12=CléPersonnalisée1</formula>
    </cfRule>
  </conditionalFormatting>
  <conditionalFormatting sqref="H4:H5">
    <cfRule type="expression" dxfId="4848" priority="556" stopIfTrue="1">
      <formula>H4=CléMaladie</formula>
    </cfRule>
    <cfRule type="expression" dxfId="4847" priority="557" stopIfTrue="1">
      <formula>H4=CléPersonnel</formula>
    </cfRule>
    <cfRule type="expression" dxfId="4846" priority="555" stopIfTrue="1">
      <formula>H4=CléPersonnalisée1</formula>
    </cfRule>
    <cfRule type="expression" dxfId="4845" priority="554" stopIfTrue="1">
      <formula>H4=CléPersonnalisée2</formula>
    </cfRule>
    <cfRule type="expression" priority="553" stopIfTrue="1">
      <formula>H4=""</formula>
    </cfRule>
    <cfRule type="expression" dxfId="4844" priority="558" stopIfTrue="1">
      <formula>H4=CléCongé</formula>
    </cfRule>
  </conditionalFormatting>
  <conditionalFormatting sqref="H10:H11">
    <cfRule type="expression" dxfId="4843" priority="272" stopIfTrue="1">
      <formula>H10=CléPersonnalisée2</formula>
    </cfRule>
    <cfRule type="expression" dxfId="4842" priority="273" stopIfTrue="1">
      <formula>H10=CléPersonnalisée1</formula>
    </cfRule>
    <cfRule type="expression" dxfId="4841" priority="274" stopIfTrue="1">
      <formula>H10=CléMaladie</formula>
    </cfRule>
    <cfRule type="expression" dxfId="4840" priority="275" stopIfTrue="1">
      <formula>H10=CléPersonnel</formula>
    </cfRule>
    <cfRule type="expression" dxfId="4839" priority="276" stopIfTrue="1">
      <formula>H10=CléCongé</formula>
    </cfRule>
    <cfRule type="expression" priority="271" stopIfTrue="1">
      <formula>H10=""</formula>
    </cfRule>
  </conditionalFormatting>
  <conditionalFormatting sqref="H12:H15">
    <cfRule type="expression" dxfId="4838" priority="482" stopIfTrue="1">
      <formula>H12=CléPersonnalisée2</formula>
    </cfRule>
    <cfRule type="expression" dxfId="4837" priority="483" stopIfTrue="1">
      <formula>H12=CléPersonnalisée1</formula>
    </cfRule>
    <cfRule type="expression" dxfId="4836" priority="486" stopIfTrue="1">
      <formula>H12=CléCongé</formula>
    </cfRule>
    <cfRule type="expression" priority="481" stopIfTrue="1">
      <formula>H12=""</formula>
    </cfRule>
    <cfRule type="expression" dxfId="4835" priority="485" stopIfTrue="1">
      <formula>H12=CléPersonnel</formula>
    </cfRule>
    <cfRule type="expression" dxfId="4834" priority="484" stopIfTrue="1">
      <formula>H12=CléMaladie</formula>
    </cfRule>
  </conditionalFormatting>
  <conditionalFormatting sqref="H13:H14">
    <cfRule type="expression" priority="403" stopIfTrue="1">
      <formula>H13=""</formula>
    </cfRule>
    <cfRule type="expression" dxfId="4833" priority="404" stopIfTrue="1">
      <formula>H13=CléPersonnalisée2</formula>
    </cfRule>
    <cfRule type="expression" dxfId="4832" priority="405" stopIfTrue="1">
      <formula>H13=CléPersonnalisée1</formula>
    </cfRule>
    <cfRule type="expression" dxfId="4831" priority="407" stopIfTrue="1">
      <formula>H13=CléPersonnel</formula>
    </cfRule>
    <cfRule type="expression" dxfId="4830" priority="408" stopIfTrue="1">
      <formula>H13=CléCongé</formula>
    </cfRule>
    <cfRule type="expression" dxfId="4829" priority="406" stopIfTrue="1">
      <formula>H13=CléMaladie</formula>
    </cfRule>
  </conditionalFormatting>
  <conditionalFormatting sqref="I10:I15">
    <cfRule type="expression" dxfId="4828" priority="459" stopIfTrue="1">
      <formula>I10=CléPersonnalisée1</formula>
    </cfRule>
    <cfRule type="expression" dxfId="4827" priority="460" stopIfTrue="1">
      <formula>I10=CléMaladie</formula>
    </cfRule>
    <cfRule type="expression" dxfId="4826" priority="461" stopIfTrue="1">
      <formula>I10=CléPersonnel</formula>
    </cfRule>
    <cfRule type="expression" dxfId="4825" priority="462" stopIfTrue="1">
      <formula>I10=CléCongé</formula>
    </cfRule>
    <cfRule type="expression" priority="457" stopIfTrue="1">
      <formula>I10=""</formula>
    </cfRule>
    <cfRule type="expression" dxfId="4824" priority="458" stopIfTrue="1">
      <formula>I10=CléPersonnalisée2</formula>
    </cfRule>
  </conditionalFormatting>
  <conditionalFormatting sqref="I12:I15">
    <cfRule type="expression" dxfId="4823" priority="686" stopIfTrue="1">
      <formula>I12=CléPersonnalisée2</formula>
    </cfRule>
    <cfRule type="expression" dxfId="4822" priority="690" stopIfTrue="1">
      <formula>I12=CléCongé</formula>
    </cfRule>
    <cfRule type="expression" dxfId="4821" priority="390" stopIfTrue="1">
      <formula>I12=CléCongé</formula>
    </cfRule>
    <cfRule type="expression" dxfId="4820" priority="389" stopIfTrue="1">
      <formula>I12=CléPersonnel</formula>
    </cfRule>
    <cfRule type="expression" priority="385" stopIfTrue="1">
      <formula>I12=""</formula>
    </cfRule>
    <cfRule type="expression" dxfId="4819" priority="388" stopIfTrue="1">
      <formula>I12=CléMaladie</formula>
    </cfRule>
    <cfRule type="expression" dxfId="4818" priority="387" stopIfTrue="1">
      <formula>I12=CléPersonnalisée1</formula>
    </cfRule>
    <cfRule type="expression" dxfId="4817" priority="386" stopIfTrue="1">
      <formula>I12=CléPersonnalisée2</formula>
    </cfRule>
    <cfRule type="expression" priority="685" stopIfTrue="1">
      <formula>I12=""</formula>
    </cfRule>
    <cfRule type="expression" dxfId="4816" priority="687" stopIfTrue="1">
      <formula>I12=CléPersonnalisée1</formula>
    </cfRule>
    <cfRule type="expression" dxfId="4815" priority="688" stopIfTrue="1">
      <formula>I12=CléMaladie</formula>
    </cfRule>
    <cfRule type="expression" dxfId="4814" priority="689" stopIfTrue="1">
      <formula>I12=CléPersonnel</formula>
    </cfRule>
  </conditionalFormatting>
  <conditionalFormatting sqref="I13:I14">
    <cfRule type="expression" dxfId="4813" priority="633" stopIfTrue="1">
      <formula>I13=CléPersonnalisée1</formula>
    </cfRule>
    <cfRule type="expression" dxfId="4812" priority="636" stopIfTrue="1">
      <formula>I13=CléCongé</formula>
    </cfRule>
    <cfRule type="expression" priority="631" stopIfTrue="1">
      <formula>I13=""</formula>
    </cfRule>
    <cfRule type="expression" dxfId="4811" priority="634" stopIfTrue="1">
      <formula>I13=CléMaladie</formula>
    </cfRule>
    <cfRule type="expression" dxfId="4810" priority="632" stopIfTrue="1">
      <formula>I13=CléPersonnalisée2</formula>
    </cfRule>
    <cfRule type="expression" dxfId="4809" priority="635" stopIfTrue="1">
      <formula>I13=CléPersonnel</formula>
    </cfRule>
  </conditionalFormatting>
  <conditionalFormatting sqref="J4:K15">
    <cfRule type="expression" dxfId="4808" priority="2" stopIfTrue="1">
      <formula>J4=CléPersonnalisée2</formula>
    </cfRule>
    <cfRule type="expression" dxfId="4807" priority="3" stopIfTrue="1">
      <formula>J4=CléPersonnalisée1</formula>
    </cfRule>
    <cfRule type="expression" dxfId="4806" priority="4" stopIfTrue="1">
      <formula>J4=CléMaladie</formula>
    </cfRule>
    <cfRule type="expression" dxfId="4805" priority="5" stopIfTrue="1">
      <formula>J4=CléPersonnel</formula>
    </cfRule>
    <cfRule type="expression" dxfId="4804" priority="6" stopIfTrue="1">
      <formula>J4=CléCongé</formula>
    </cfRule>
    <cfRule type="expression" dxfId="4803" priority="8" stopIfTrue="1">
      <formula>J4=CléPersonnalisée2</formula>
    </cfRule>
    <cfRule type="expression" dxfId="4802" priority="9" stopIfTrue="1">
      <formula>J4=CléPersonnalisée1</formula>
    </cfRule>
    <cfRule type="expression" priority="1" stopIfTrue="1">
      <formula>J4=""</formula>
    </cfRule>
    <cfRule type="expression" priority="7" stopIfTrue="1">
      <formula>J4=""</formula>
    </cfRule>
    <cfRule type="expression" dxfId="4801" priority="12" stopIfTrue="1">
      <formula>J4=CléCongé</formula>
    </cfRule>
    <cfRule type="expression" dxfId="4800" priority="11" stopIfTrue="1">
      <formula>J4=CléPersonnel</formula>
    </cfRule>
    <cfRule type="expression" dxfId="4799" priority="10" stopIfTrue="1">
      <formula>J4=CléMaladie</formula>
    </cfRule>
  </conditionalFormatting>
  <conditionalFormatting sqref="L4:L9">
    <cfRule type="expression" dxfId="4798" priority="539" stopIfTrue="1">
      <formula>L4=CléPersonnel</formula>
    </cfRule>
    <cfRule type="expression" dxfId="4797" priority="538" stopIfTrue="1">
      <formula>L4=CléMaladie</formula>
    </cfRule>
    <cfRule type="expression" dxfId="4796" priority="537" stopIfTrue="1">
      <formula>L4=CléPersonnalisée1</formula>
    </cfRule>
    <cfRule type="expression" dxfId="4795" priority="536" stopIfTrue="1">
      <formula>L4=CléPersonnalisée2</formula>
    </cfRule>
    <cfRule type="expression" dxfId="4794" priority="540" stopIfTrue="1">
      <formula>L4=CléCongé</formula>
    </cfRule>
    <cfRule type="expression" priority="535" stopIfTrue="1">
      <formula>L4=""</formula>
    </cfRule>
  </conditionalFormatting>
  <conditionalFormatting sqref="L12:L15">
    <cfRule type="expression" dxfId="4793" priority="518" stopIfTrue="1">
      <formula>L12=CléPersonnalisée2</formula>
    </cfRule>
    <cfRule type="expression" dxfId="4792" priority="519" stopIfTrue="1">
      <formula>L12=CléPersonnalisée1</formula>
    </cfRule>
    <cfRule type="expression" dxfId="4791" priority="520" stopIfTrue="1">
      <formula>L12=CléMaladie</formula>
    </cfRule>
    <cfRule type="expression" dxfId="4790" priority="521" stopIfTrue="1">
      <formula>L12=CléPersonnel</formula>
    </cfRule>
    <cfRule type="expression" dxfId="4789" priority="522" stopIfTrue="1">
      <formula>L12=CléCongé</formula>
    </cfRule>
    <cfRule type="expression" priority="517" stopIfTrue="1">
      <formula>L12=""</formula>
    </cfRule>
  </conditionalFormatting>
  <conditionalFormatting sqref="L13:L14">
    <cfRule type="expression" dxfId="4788" priority="345" stopIfTrue="1">
      <formula>L13=CléPersonnalisée1</formula>
    </cfRule>
    <cfRule type="expression" dxfId="4787" priority="348" stopIfTrue="1">
      <formula>L13=CléCongé</formula>
    </cfRule>
    <cfRule type="expression" dxfId="4786" priority="347" stopIfTrue="1">
      <formula>L13=CléPersonnel</formula>
    </cfRule>
    <cfRule type="expression" dxfId="4785" priority="346" stopIfTrue="1">
      <formula>L13=CléMaladie</formula>
    </cfRule>
    <cfRule type="expression" dxfId="4784" priority="344" stopIfTrue="1">
      <formula>L13=CléPersonnalisée2</formula>
    </cfRule>
    <cfRule type="expression" priority="343" stopIfTrue="1">
      <formula>L13=""</formula>
    </cfRule>
  </conditionalFormatting>
  <conditionalFormatting sqref="L4:W4 E4:I9 X4:AD15 L5:M9 N5:W15">
    <cfRule type="expression" dxfId="4783" priority="741" stopIfTrue="1">
      <formula>E4=CléPersonnalisée1</formula>
    </cfRule>
    <cfRule type="expression" dxfId="4782" priority="740" stopIfTrue="1">
      <formula>E4=CléPersonnalisée2</formula>
    </cfRule>
    <cfRule type="expression" dxfId="4781" priority="743" stopIfTrue="1">
      <formula>E4=CléPersonnel</formula>
    </cfRule>
    <cfRule type="expression" dxfId="4780" priority="742" stopIfTrue="1">
      <formula>E4=CléMaladie</formula>
    </cfRule>
    <cfRule type="expression" dxfId="4779" priority="744" stopIfTrue="1">
      <formula>E4=CléCongé</formula>
    </cfRule>
  </conditionalFormatting>
  <conditionalFormatting sqref="M4:M5">
    <cfRule type="expression" dxfId="4778" priority="504" stopIfTrue="1">
      <formula>M4=CléCongé</formula>
    </cfRule>
    <cfRule type="expression" dxfId="4777" priority="503" stopIfTrue="1">
      <formula>M4=CléPersonnel</formula>
    </cfRule>
    <cfRule type="expression" dxfId="4776" priority="502" stopIfTrue="1">
      <formula>M4=CléMaladie</formula>
    </cfRule>
    <cfRule type="expression" dxfId="4775" priority="501" stopIfTrue="1">
      <formula>M4=CléPersonnalisée1</formula>
    </cfRule>
    <cfRule type="expression" dxfId="4774" priority="500" stopIfTrue="1">
      <formula>M4=CléPersonnalisée2</formula>
    </cfRule>
    <cfRule type="expression" priority="499" stopIfTrue="1">
      <formula>M4=""</formula>
    </cfRule>
  </conditionalFormatting>
  <conditionalFormatting sqref="M12:M15">
    <cfRule type="expression" dxfId="4773" priority="723" stopIfTrue="1">
      <formula>M12=CléPersonnalisée1</formula>
    </cfRule>
    <cfRule type="expression" priority="721" stopIfTrue="1">
      <formula>M12=""</formula>
    </cfRule>
    <cfRule type="expression" dxfId="4772" priority="725" stopIfTrue="1">
      <formula>M12=CléPersonnel</formula>
    </cfRule>
    <cfRule type="expression" dxfId="4771" priority="722" stopIfTrue="1">
      <formula>M12=CléPersonnalisée2</formula>
    </cfRule>
    <cfRule type="expression" priority="319" stopIfTrue="1">
      <formula>M12=""</formula>
    </cfRule>
    <cfRule type="expression" dxfId="4770" priority="724" stopIfTrue="1">
      <formula>M12=CléMaladie</formula>
    </cfRule>
    <cfRule type="expression" dxfId="4769" priority="320" stopIfTrue="1">
      <formula>M12=CléPersonnalisée2</formula>
    </cfRule>
    <cfRule type="expression" dxfId="4768" priority="321" stopIfTrue="1">
      <formula>M12=CléPersonnalisée1</formula>
    </cfRule>
    <cfRule type="expression" dxfId="4767" priority="322" stopIfTrue="1">
      <formula>M12=CléMaladie</formula>
    </cfRule>
    <cfRule type="expression" dxfId="4766" priority="323" stopIfTrue="1">
      <formula>M12=CléPersonnel</formula>
    </cfRule>
    <cfRule type="expression" dxfId="4765" priority="324" stopIfTrue="1">
      <formula>M12=CléCongé</formula>
    </cfRule>
    <cfRule type="expression" dxfId="4764" priority="726" stopIfTrue="1">
      <formula>M12=CléCongé</formula>
    </cfRule>
  </conditionalFormatting>
  <conditionalFormatting sqref="M13:M14">
    <cfRule type="expression" dxfId="4763" priority="594" stopIfTrue="1">
      <formula>M13=CléCongé</formula>
    </cfRule>
    <cfRule type="expression" dxfId="4762" priority="593" stopIfTrue="1">
      <formula>M13=CléPersonnel</formula>
    </cfRule>
    <cfRule type="expression" dxfId="4761" priority="592" stopIfTrue="1">
      <formula>M13=CléMaladie</formula>
    </cfRule>
    <cfRule type="expression" dxfId="4760" priority="591" stopIfTrue="1">
      <formula>M13=CléPersonnalisée1</formula>
    </cfRule>
    <cfRule type="expression" priority="589" stopIfTrue="1">
      <formula>M13=""</formula>
    </cfRule>
    <cfRule type="expression" dxfId="4759" priority="590" stopIfTrue="1">
      <formula>M13=CléPersonnalisée2</formula>
    </cfRule>
  </conditionalFormatting>
  <conditionalFormatting sqref="N4:R15">
    <cfRule type="expression" dxfId="4758" priority="708" stopIfTrue="1">
      <formula>N4=CléCongé</formula>
    </cfRule>
    <cfRule type="expression" priority="703" stopIfTrue="1">
      <formula>N4=""</formula>
    </cfRule>
    <cfRule type="expression" dxfId="4757" priority="704" stopIfTrue="1">
      <formula>N4=CléPersonnalisée2</formula>
    </cfRule>
    <cfRule type="expression" dxfId="4756" priority="300" stopIfTrue="1">
      <formula>N4=CléCongé</formula>
    </cfRule>
    <cfRule type="expression" dxfId="4755" priority="297" stopIfTrue="1">
      <formula>N4=CléPersonnalisée1</formula>
    </cfRule>
    <cfRule type="expression" dxfId="4754" priority="707" stopIfTrue="1">
      <formula>N4=CléPersonnel</formula>
    </cfRule>
    <cfRule type="expression" priority="295" stopIfTrue="1">
      <formula>N4=""</formula>
    </cfRule>
    <cfRule type="expression" dxfId="4753" priority="299" stopIfTrue="1">
      <formula>N4=CléPersonnel</formula>
    </cfRule>
    <cfRule type="expression" dxfId="4752" priority="298" stopIfTrue="1">
      <formula>N4=CléMaladie</formula>
    </cfRule>
    <cfRule type="expression" dxfId="4751" priority="296" stopIfTrue="1">
      <formula>N4=CléPersonnalisée2</formula>
    </cfRule>
    <cfRule type="expression" dxfId="4750" priority="706" stopIfTrue="1">
      <formula>N4=CléMaladie</formula>
    </cfRule>
    <cfRule type="expression" dxfId="4749" priority="705" stopIfTrue="1">
      <formula>N4=CléPersonnalisée1</formula>
    </cfRule>
  </conditionalFormatting>
  <conditionalFormatting sqref="N5:W15 X4:AD15 L4:W4 E4:I9 L5:M9">
    <cfRule type="expression" priority="739" stopIfTrue="1">
      <formula>E4=""</formula>
    </cfRule>
  </conditionalFormatting>
  <conditionalFormatting sqref="O4:O15">
    <cfRule type="expression" dxfId="4748" priority="550" stopIfTrue="1">
      <formula>O4=CléMaladie</formula>
    </cfRule>
    <cfRule type="expression" dxfId="4747" priority="551" stopIfTrue="1">
      <formula>O4=CléPersonnel</formula>
    </cfRule>
    <cfRule type="expression" dxfId="4746" priority="552" stopIfTrue="1">
      <formula>O4=CléCongé</formula>
    </cfRule>
    <cfRule type="expression" dxfId="4745" priority="549" stopIfTrue="1">
      <formula>O4=CléPersonnalisée1</formula>
    </cfRule>
    <cfRule type="expression" dxfId="4744" priority="548" stopIfTrue="1">
      <formula>O4=CléPersonnalisée2</formula>
    </cfRule>
    <cfRule type="expression" priority="547" stopIfTrue="1">
      <formula>O4=""</formula>
    </cfRule>
  </conditionalFormatting>
  <conditionalFormatting sqref="Q4:Q15">
    <cfRule type="expression" dxfId="4743" priority="363" stopIfTrue="1">
      <formula>Q4=CléPersonnalisée1</formula>
    </cfRule>
    <cfRule type="expression" dxfId="4742" priority="365" stopIfTrue="1">
      <formula>Q4=CléPersonnel</formula>
    </cfRule>
    <cfRule type="expression" dxfId="4741" priority="366" stopIfTrue="1">
      <formula>Q4=CléCongé</formula>
    </cfRule>
    <cfRule type="expression" dxfId="4740" priority="364" stopIfTrue="1">
      <formula>Q4=CléMaladie</formula>
    </cfRule>
    <cfRule type="expression" dxfId="4739" priority="431" stopIfTrue="1">
      <formula>Q4=CléPersonnel</formula>
    </cfRule>
    <cfRule type="expression" dxfId="4738" priority="428" stopIfTrue="1">
      <formula>Q4=CléPersonnalisée2</formula>
    </cfRule>
    <cfRule type="expression" dxfId="4737" priority="432" stopIfTrue="1">
      <formula>Q4=CléCongé</formula>
    </cfRule>
    <cfRule type="expression" dxfId="4736" priority="430" stopIfTrue="1">
      <formula>Q4=CléMaladie</formula>
    </cfRule>
    <cfRule type="expression" dxfId="4735" priority="429" stopIfTrue="1">
      <formula>Q4=CléPersonnalisée1</formula>
    </cfRule>
    <cfRule type="expression" dxfId="4734" priority="362" stopIfTrue="1">
      <formula>Q4=CléPersonnalisée2</formula>
    </cfRule>
    <cfRule type="expression" priority="427" stopIfTrue="1">
      <formula>Q4=""</formula>
    </cfRule>
    <cfRule type="expression" priority="361" stopIfTrue="1">
      <formula>Q4=""</formula>
    </cfRule>
  </conditionalFormatting>
  <conditionalFormatting sqref="R4:R15">
    <cfRule type="expression" dxfId="4733" priority="606" stopIfTrue="1">
      <formula>R4=CléCongé</formula>
    </cfRule>
    <cfRule type="expression" dxfId="4732" priority="605" stopIfTrue="1">
      <formula>R4=CléPersonnel</formula>
    </cfRule>
    <cfRule type="expression" dxfId="4731" priority="604" stopIfTrue="1">
      <formula>R4=CléMaladie</formula>
    </cfRule>
    <cfRule type="expression" dxfId="4730" priority="603" stopIfTrue="1">
      <formula>R4=CléPersonnalisée1</formula>
    </cfRule>
    <cfRule type="expression" dxfId="4729" priority="602" stopIfTrue="1">
      <formula>R4=CléPersonnalisée2</formula>
    </cfRule>
    <cfRule type="expression" priority="601" stopIfTrue="1">
      <formula>R4=""</formula>
    </cfRule>
    <cfRule type="expression" dxfId="4728" priority="653" stopIfTrue="1">
      <formula>R4=CléPersonnel</formula>
    </cfRule>
    <cfRule type="expression" dxfId="4727" priority="654" stopIfTrue="1">
      <formula>R4=CléCongé</formula>
    </cfRule>
    <cfRule type="expression" priority="649" stopIfTrue="1">
      <formula>R4=""</formula>
    </cfRule>
    <cfRule type="expression" dxfId="4726" priority="650" stopIfTrue="1">
      <formula>R4=CléPersonnalisée2</formula>
    </cfRule>
    <cfRule type="expression" dxfId="4725" priority="651" stopIfTrue="1">
      <formula>R4=CléPersonnalisée1</formula>
    </cfRule>
    <cfRule type="expression" dxfId="4724" priority="652" stopIfTrue="1">
      <formula>R4=CléMaladie</formula>
    </cfRule>
  </conditionalFormatting>
  <conditionalFormatting sqref="S10:S11">
    <cfRule type="expression" dxfId="4723" priority="639" stopIfTrue="1">
      <formula>S10=CléPersonnalisée1</formula>
    </cfRule>
    <cfRule type="expression" priority="637" stopIfTrue="1">
      <formula>S10=""</formula>
    </cfRule>
    <cfRule type="expression" dxfId="4722" priority="638" stopIfTrue="1">
      <formula>S10=CléPersonnalisée2</formula>
    </cfRule>
    <cfRule type="expression" dxfId="4721" priority="640" stopIfTrue="1">
      <formula>S10=CléMaladie</formula>
    </cfRule>
    <cfRule type="expression" dxfId="4720" priority="641" stopIfTrue="1">
      <formula>S10=CléPersonnel</formula>
    </cfRule>
    <cfRule type="expression" dxfId="4719" priority="642" stopIfTrue="1">
      <formula>S10=CléCongé</formula>
    </cfRule>
  </conditionalFormatting>
  <conditionalFormatting sqref="S10:S15">
    <cfRule type="expression" dxfId="4718" priority="512" stopIfTrue="1">
      <formula>S10=CléPersonnalisée2</formula>
    </cfRule>
    <cfRule type="expression" dxfId="4717" priority="515" stopIfTrue="1">
      <formula>S10=CléPersonnel</formula>
    </cfRule>
    <cfRule type="expression" dxfId="4716" priority="513" stopIfTrue="1">
      <formula>S10=CléPersonnalisée1</formula>
    </cfRule>
    <cfRule type="expression" dxfId="4715" priority="514" stopIfTrue="1">
      <formula>S10=CléMaladie</formula>
    </cfRule>
    <cfRule type="expression" dxfId="4714" priority="516" stopIfTrue="1">
      <formula>S10=CléCongé</formula>
    </cfRule>
    <cfRule type="expression" priority="511" stopIfTrue="1">
      <formula>S10=""</formula>
    </cfRule>
  </conditionalFormatting>
  <conditionalFormatting sqref="S13:S14">
    <cfRule type="expression" dxfId="4713" priority="735" stopIfTrue="1">
      <formula>S13=CléPersonnalisée1</formula>
    </cfRule>
    <cfRule type="expression" priority="337" stopIfTrue="1">
      <formula>S13=""</formula>
    </cfRule>
    <cfRule type="expression" dxfId="4712" priority="338" stopIfTrue="1">
      <formula>S13=CléPersonnalisée2</formula>
    </cfRule>
    <cfRule type="expression" dxfId="4711" priority="342" stopIfTrue="1">
      <formula>S13=CléCongé</formula>
    </cfRule>
    <cfRule type="expression" dxfId="4710" priority="339" stopIfTrue="1">
      <formula>S13=CléPersonnalisée1</formula>
    </cfRule>
    <cfRule type="expression" dxfId="4709" priority="340" stopIfTrue="1">
      <formula>S13=CléMaladie</formula>
    </cfRule>
    <cfRule type="expression" dxfId="4708" priority="341" stopIfTrue="1">
      <formula>S13=CléPersonnel</formula>
    </cfRule>
    <cfRule type="expression" priority="733" stopIfTrue="1">
      <formula>S13=""</formula>
    </cfRule>
    <cfRule type="expression" dxfId="4707" priority="734" stopIfTrue="1">
      <formula>S13=CléPersonnalisée2</formula>
    </cfRule>
    <cfRule type="expression" dxfId="4706" priority="736" stopIfTrue="1">
      <formula>S13=CléMaladie</formula>
    </cfRule>
    <cfRule type="expression" dxfId="4705" priority="737" stopIfTrue="1">
      <formula>S13=CléPersonnel</formula>
    </cfRule>
    <cfRule type="expression" dxfId="4704" priority="738" stopIfTrue="1">
      <formula>S13=CléCongé</formula>
    </cfRule>
  </conditionalFormatting>
  <conditionalFormatting sqref="T4:T5">
    <cfRule type="expression" priority="493" stopIfTrue="1">
      <formula>T4=""</formula>
    </cfRule>
    <cfRule type="expression" dxfId="4703" priority="497" stopIfTrue="1">
      <formula>T4=CléPersonnel</formula>
    </cfRule>
    <cfRule type="expression" dxfId="4702" priority="494" stopIfTrue="1">
      <formula>T4=CléPersonnalisée2</formula>
    </cfRule>
    <cfRule type="expression" dxfId="4701" priority="498" stopIfTrue="1">
      <formula>T4=CléCongé</formula>
    </cfRule>
    <cfRule type="expression" dxfId="4700" priority="496" stopIfTrue="1">
      <formula>T4=CléMaladie</formula>
    </cfRule>
    <cfRule type="expression" dxfId="4699" priority="495" stopIfTrue="1">
      <formula>T4=CléPersonnalisée1</formula>
    </cfRule>
  </conditionalFormatting>
  <conditionalFormatting sqref="T12:T15">
    <cfRule type="expression" priority="715" stopIfTrue="1">
      <formula>T12=""</formula>
    </cfRule>
    <cfRule type="expression" dxfId="4698" priority="716" stopIfTrue="1">
      <formula>T12=CléPersonnalisée2</formula>
    </cfRule>
    <cfRule type="expression" dxfId="4697" priority="717" stopIfTrue="1">
      <formula>T12=CléPersonnalisée1</formula>
    </cfRule>
    <cfRule type="expression" dxfId="4696" priority="718" stopIfTrue="1">
      <formula>T12=CléMaladie</formula>
    </cfRule>
    <cfRule type="expression" dxfId="4695" priority="719" stopIfTrue="1">
      <formula>T12=CléPersonnel</formula>
    </cfRule>
    <cfRule type="expression" dxfId="4694" priority="316" stopIfTrue="1">
      <formula>T12=CléMaladie</formula>
    </cfRule>
    <cfRule type="expression" priority="313" stopIfTrue="1">
      <formula>T12=""</formula>
    </cfRule>
    <cfRule type="expression" dxfId="4693" priority="314" stopIfTrue="1">
      <formula>T12=CléPersonnalisée2</formula>
    </cfRule>
    <cfRule type="expression" dxfId="4692" priority="315" stopIfTrue="1">
      <formula>T12=CléPersonnalisée1</formula>
    </cfRule>
    <cfRule type="expression" dxfId="4691" priority="720" stopIfTrue="1">
      <formula>T12=CléCongé</formula>
    </cfRule>
    <cfRule type="expression" dxfId="4690" priority="317" stopIfTrue="1">
      <formula>T12=CléPersonnel</formula>
    </cfRule>
    <cfRule type="expression" dxfId="4689" priority="318" stopIfTrue="1">
      <formula>T12=CléCongé</formula>
    </cfRule>
  </conditionalFormatting>
  <conditionalFormatting sqref="T13:T14">
    <cfRule type="expression" dxfId="4688" priority="586" stopIfTrue="1">
      <formula>T13=CléMaladie</formula>
    </cfRule>
    <cfRule type="expression" priority="583" stopIfTrue="1">
      <formula>T13=""</formula>
    </cfRule>
    <cfRule type="expression" dxfId="4687" priority="584" stopIfTrue="1">
      <formula>T13=CléPersonnalisée2</formula>
    </cfRule>
    <cfRule type="expression" dxfId="4686" priority="585" stopIfTrue="1">
      <formula>T13=CléPersonnalisée1</formula>
    </cfRule>
    <cfRule type="expression" dxfId="4685" priority="587" stopIfTrue="1">
      <formula>T13=CléPersonnel</formula>
    </cfRule>
    <cfRule type="expression" dxfId="4684" priority="588" stopIfTrue="1">
      <formula>T13=CléCongé</formula>
    </cfRule>
  </conditionalFormatting>
  <conditionalFormatting sqref="U4:U5">
    <cfRule type="expression" dxfId="4683" priority="698" stopIfTrue="1">
      <formula>U4=CléPersonnalisée2</formula>
    </cfRule>
    <cfRule type="expression" dxfId="4682" priority="699" stopIfTrue="1">
      <formula>U4=CléPersonnalisée1</formula>
    </cfRule>
    <cfRule type="expression" dxfId="4681" priority="700" stopIfTrue="1">
      <formula>U4=CléMaladie</formula>
    </cfRule>
    <cfRule type="expression" dxfId="4680" priority="701" stopIfTrue="1">
      <formula>U4=CléPersonnel</formula>
    </cfRule>
    <cfRule type="expression" dxfId="4679" priority="294" stopIfTrue="1">
      <formula>U4=CléCongé</formula>
    </cfRule>
    <cfRule type="expression" dxfId="4678" priority="702" stopIfTrue="1">
      <formula>U4=CléCongé</formula>
    </cfRule>
    <cfRule type="expression" dxfId="4677" priority="293" stopIfTrue="1">
      <formula>U4=CléPersonnel</formula>
    </cfRule>
    <cfRule type="expression" dxfId="4676" priority="292" stopIfTrue="1">
      <formula>U4=CléMaladie</formula>
    </cfRule>
    <cfRule type="expression" dxfId="4675" priority="291" stopIfTrue="1">
      <formula>U4=CléPersonnalisée1</formula>
    </cfRule>
    <cfRule type="expression" dxfId="4674" priority="290" stopIfTrue="1">
      <formula>U4=CléPersonnalisée2</formula>
    </cfRule>
    <cfRule type="expression" priority="289" stopIfTrue="1">
      <formula>U4=""</formula>
    </cfRule>
    <cfRule type="expression" priority="697" stopIfTrue="1">
      <formula>U4=""</formula>
    </cfRule>
  </conditionalFormatting>
  <conditionalFormatting sqref="U10:U15">
    <cfRule type="expression" dxfId="4673" priority="492" stopIfTrue="1">
      <formula>U10=CléCongé</formula>
    </cfRule>
    <cfRule type="expression" dxfId="4672" priority="491" stopIfTrue="1">
      <formula>U10=CléPersonnel</formula>
    </cfRule>
    <cfRule type="expression" dxfId="4671" priority="490" stopIfTrue="1">
      <formula>U10=CléMaladie</formula>
    </cfRule>
    <cfRule type="expression" dxfId="4670" priority="489" stopIfTrue="1">
      <formula>U10=CléPersonnalisée1</formula>
    </cfRule>
    <cfRule type="expression" dxfId="4669" priority="488" stopIfTrue="1">
      <formula>U10=CléPersonnalisée2</formula>
    </cfRule>
    <cfRule type="expression" priority="487" stopIfTrue="1">
      <formula>U10=""</formula>
    </cfRule>
  </conditionalFormatting>
  <conditionalFormatting sqref="V4:V5">
    <cfRule type="expression" dxfId="4668" priority="542" stopIfTrue="1">
      <formula>V4=CléPersonnalisée2</formula>
    </cfRule>
    <cfRule type="expression" dxfId="4667" priority="546" stopIfTrue="1">
      <formula>V4=CléCongé</formula>
    </cfRule>
    <cfRule type="expression" dxfId="4666" priority="545" stopIfTrue="1">
      <formula>V4=CléPersonnel</formula>
    </cfRule>
    <cfRule type="expression" dxfId="4665" priority="544" stopIfTrue="1">
      <formula>V4=CléMaladie</formula>
    </cfRule>
    <cfRule type="expression" dxfId="4664" priority="543" stopIfTrue="1">
      <formula>V4=CléPersonnalisée1</formula>
    </cfRule>
    <cfRule type="expression" priority="541" stopIfTrue="1">
      <formula>V4=""</formula>
    </cfRule>
  </conditionalFormatting>
  <conditionalFormatting sqref="V10:V11">
    <cfRule type="expression" priority="283" stopIfTrue="1">
      <formula>V10=""</formula>
    </cfRule>
    <cfRule type="expression" dxfId="4663" priority="696" stopIfTrue="1">
      <formula>V10=CléCongé</formula>
    </cfRule>
    <cfRule type="expression" dxfId="4662" priority="288" stopIfTrue="1">
      <formula>V10=CléCongé</formula>
    </cfRule>
    <cfRule type="expression" dxfId="4661" priority="287" stopIfTrue="1">
      <formula>V10=CléPersonnel</formula>
    </cfRule>
    <cfRule type="expression" dxfId="4660" priority="286" stopIfTrue="1">
      <formula>V10=CléMaladie</formula>
    </cfRule>
    <cfRule type="expression" dxfId="4659" priority="284" stopIfTrue="1">
      <formula>V10=CléPersonnalisée2</formula>
    </cfRule>
    <cfRule type="expression" dxfId="4658" priority="285" stopIfTrue="1">
      <formula>V10=CléPersonnalisée1</formula>
    </cfRule>
    <cfRule type="expression" dxfId="4657" priority="695" stopIfTrue="1">
      <formula>V10=CléPersonnel</formula>
    </cfRule>
    <cfRule type="expression" priority="691" stopIfTrue="1">
      <formula>V10=""</formula>
    </cfRule>
    <cfRule type="expression" dxfId="4656" priority="694" stopIfTrue="1">
      <formula>V10=CléMaladie</formula>
    </cfRule>
    <cfRule type="expression" dxfId="4655" priority="693" stopIfTrue="1">
      <formula>V10=CléPersonnalisée1</formula>
    </cfRule>
    <cfRule type="expression" dxfId="4654" priority="692" stopIfTrue="1">
      <formula>V10=CléPersonnalisée2</formula>
    </cfRule>
  </conditionalFormatting>
  <conditionalFormatting sqref="V13:V14">
    <cfRule type="expression" dxfId="4653" priority="473" stopIfTrue="1">
      <formula>V13=CléPersonnel</formula>
    </cfRule>
    <cfRule type="expression" dxfId="4652" priority="396" stopIfTrue="1">
      <formula>V13=CléCongé</formula>
    </cfRule>
    <cfRule type="expression" dxfId="4651" priority="395" stopIfTrue="1">
      <formula>V13=CléPersonnel</formula>
    </cfRule>
    <cfRule type="expression" dxfId="4650" priority="474" stopIfTrue="1">
      <formula>V13=CléCongé</formula>
    </cfRule>
    <cfRule type="expression" dxfId="4649" priority="471" stopIfTrue="1">
      <formula>V13=CléPersonnalisée1</formula>
    </cfRule>
    <cfRule type="expression" dxfId="4648" priority="394" stopIfTrue="1">
      <formula>V13=CléMaladie</formula>
    </cfRule>
    <cfRule type="expression" dxfId="4647" priority="392" stopIfTrue="1">
      <formula>V13=CléPersonnalisée2</formula>
    </cfRule>
    <cfRule type="expression" priority="391" stopIfTrue="1">
      <formula>V13=""</formula>
    </cfRule>
    <cfRule type="expression" dxfId="4646" priority="470" stopIfTrue="1">
      <formula>V13=CléPersonnalisée2</formula>
    </cfRule>
    <cfRule type="expression" priority="469" stopIfTrue="1">
      <formula>V13=""</formula>
    </cfRule>
    <cfRule type="expression" dxfId="4645" priority="393" stopIfTrue="1">
      <formula>V13=CléPersonnalisée1</formula>
    </cfRule>
    <cfRule type="expression" dxfId="4644" priority="472" stopIfTrue="1">
      <formula>V13=CléMaladie</formula>
    </cfRule>
  </conditionalFormatting>
  <conditionalFormatting sqref="W8:W15">
    <cfRule type="expression" dxfId="4643" priority="112" stopIfTrue="1">
      <formula>W8=CléMaladie</formula>
    </cfRule>
    <cfRule type="expression" dxfId="4642" priority="119" stopIfTrue="1">
      <formula>W8=CléPersonnel</formula>
    </cfRule>
    <cfRule type="expression" priority="97" stopIfTrue="1">
      <formula>W8=""</formula>
    </cfRule>
    <cfRule type="expression" priority="109" stopIfTrue="1">
      <formula>W8=""</formula>
    </cfRule>
    <cfRule type="expression" dxfId="4641" priority="110" stopIfTrue="1">
      <formula>W8=CléPersonnalisée2</formula>
    </cfRule>
    <cfRule type="expression" dxfId="4640" priority="98" stopIfTrue="1">
      <formula>W8=CléPersonnalisée2</formula>
    </cfRule>
    <cfRule type="expression" dxfId="4639" priority="118" stopIfTrue="1">
      <formula>W8=CléMaladie</formula>
    </cfRule>
    <cfRule type="expression" priority="103" stopIfTrue="1">
      <formula>W8=""</formula>
    </cfRule>
    <cfRule type="expression" dxfId="4638" priority="111" stopIfTrue="1">
      <formula>W8=CléPersonnalisée1</formula>
    </cfRule>
    <cfRule type="expression" dxfId="4637" priority="120" stopIfTrue="1">
      <formula>W8=CléCongé</formula>
    </cfRule>
    <cfRule type="expression" dxfId="4636" priority="113" stopIfTrue="1">
      <formula>W8=CléPersonnel</formula>
    </cfRule>
    <cfRule type="expression" dxfId="4635" priority="114" stopIfTrue="1">
      <formula>W8=CléCongé</formula>
    </cfRule>
    <cfRule type="expression" priority="115" stopIfTrue="1">
      <formula>W8=""</formula>
    </cfRule>
    <cfRule type="expression" dxfId="4634" priority="116" stopIfTrue="1">
      <formula>W8=CléPersonnalisée2</formula>
    </cfRule>
    <cfRule type="expression" dxfId="4633" priority="117" stopIfTrue="1">
      <formula>W8=CléPersonnalisée1</formula>
    </cfRule>
    <cfRule type="expression" dxfId="4632" priority="108" stopIfTrue="1">
      <formula>W8=CléCongé</formula>
    </cfRule>
    <cfRule type="expression" dxfId="4631" priority="107" stopIfTrue="1">
      <formula>W8=CléPersonnel</formula>
    </cfRule>
    <cfRule type="expression" dxfId="4630" priority="106" stopIfTrue="1">
      <formula>W8=CléMaladie</formula>
    </cfRule>
    <cfRule type="expression" dxfId="4629" priority="105" stopIfTrue="1">
      <formula>W8=CléPersonnalisée1</formula>
    </cfRule>
    <cfRule type="expression" dxfId="4628" priority="104" stopIfTrue="1">
      <formula>W8=CléPersonnalisée2</formula>
    </cfRule>
    <cfRule type="expression" dxfId="4627" priority="102" stopIfTrue="1">
      <formula>W8=CléCongé</formula>
    </cfRule>
    <cfRule type="expression" dxfId="4626" priority="101" stopIfTrue="1">
      <formula>W8=CléPersonnel</formula>
    </cfRule>
    <cfRule type="expression" dxfId="4625" priority="100" stopIfTrue="1">
      <formula>W8=CléMaladie</formula>
    </cfRule>
    <cfRule type="expression" dxfId="4624" priority="99" stopIfTrue="1">
      <formula>W8=CléPersonnalisée1</formula>
    </cfRule>
  </conditionalFormatting>
  <conditionalFormatting sqref="W10:W15">
    <cfRule type="expression" dxfId="4623" priority="448" stopIfTrue="1">
      <formula>W10=CléMaladie</formula>
    </cfRule>
    <cfRule type="expression" dxfId="4622" priority="450" stopIfTrue="1">
      <formula>W10=CléCongé</formula>
    </cfRule>
    <cfRule type="expression" dxfId="4621" priority="449" stopIfTrue="1">
      <formula>W10=CléPersonnel</formula>
    </cfRule>
    <cfRule type="expression" dxfId="4620" priority="447" stopIfTrue="1">
      <formula>W10=CléPersonnalisée1</formula>
    </cfRule>
    <cfRule type="expression" dxfId="4619" priority="446" stopIfTrue="1">
      <formula>W10=CléPersonnalisée2</formula>
    </cfRule>
    <cfRule type="expression" priority="445" stopIfTrue="1">
      <formula>W10=""</formula>
    </cfRule>
  </conditionalFormatting>
  <conditionalFormatting sqref="W12:W15">
    <cfRule type="expression" priority="373" stopIfTrue="1">
      <formula>W12=""</formula>
    </cfRule>
    <cfRule type="expression" dxfId="4618" priority="374" stopIfTrue="1">
      <formula>W12=CléPersonnalisée2</formula>
    </cfRule>
    <cfRule type="expression" dxfId="4617" priority="375" stopIfTrue="1">
      <formula>W12=CléPersonnalisée1</formula>
    </cfRule>
    <cfRule type="expression" dxfId="4616" priority="376" stopIfTrue="1">
      <formula>W12=CléMaladie</formula>
    </cfRule>
    <cfRule type="expression" dxfId="4615" priority="377" stopIfTrue="1">
      <formula>W12=CléPersonnel</formula>
    </cfRule>
    <cfRule type="expression" dxfId="4614" priority="378" stopIfTrue="1">
      <formula>W12=CléCongé</formula>
    </cfRule>
  </conditionalFormatting>
  <conditionalFormatting sqref="W13:W14">
    <cfRule type="expression" dxfId="4613" priority="624" stopIfTrue="1">
      <formula>W13=CléCongé</formula>
    </cfRule>
    <cfRule type="expression" dxfId="4612" priority="622" stopIfTrue="1">
      <formula>W13=CléMaladie</formula>
    </cfRule>
    <cfRule type="expression" dxfId="4611" priority="621" stopIfTrue="1">
      <formula>W13=CléPersonnalisée1</formula>
    </cfRule>
    <cfRule type="expression" dxfId="4610" priority="620" stopIfTrue="1">
      <formula>W13=CléPersonnalisée2</formula>
    </cfRule>
    <cfRule type="expression" priority="619" stopIfTrue="1">
      <formula>W13=""</formula>
    </cfRule>
    <cfRule type="expression" dxfId="4609" priority="676" stopIfTrue="1">
      <formula>W13=CléMaladie</formula>
    </cfRule>
    <cfRule type="expression" dxfId="4608" priority="674" stopIfTrue="1">
      <formula>W13=CléPersonnalisée2</formula>
    </cfRule>
    <cfRule type="expression" priority="673" stopIfTrue="1">
      <formula>W13=""</formula>
    </cfRule>
    <cfRule type="expression" dxfId="4607" priority="623" stopIfTrue="1">
      <formula>W13=CléPersonnel</formula>
    </cfRule>
    <cfRule type="expression" dxfId="4606" priority="678" stopIfTrue="1">
      <formula>W13=CléCongé</formula>
    </cfRule>
    <cfRule type="expression" dxfId="4605" priority="677" stopIfTrue="1">
      <formula>W13=CléPersonnel</formula>
    </cfRule>
    <cfRule type="expression" dxfId="4604" priority="675" stopIfTrue="1">
      <formula>W13=CléPersonnalisée1</formula>
    </cfRule>
  </conditionalFormatting>
  <conditionalFormatting sqref="X4:X15">
    <cfRule type="expression" dxfId="4603" priority="70" stopIfTrue="1">
      <formula>X4=CléMaladie</formula>
    </cfRule>
    <cfRule type="expression" dxfId="4602" priority="71" stopIfTrue="1">
      <formula>X4=CléPersonnel</formula>
    </cfRule>
    <cfRule type="expression" dxfId="4601" priority="72" stopIfTrue="1">
      <formula>X4=CléCongé</formula>
    </cfRule>
    <cfRule type="expression" priority="73" stopIfTrue="1">
      <formula>X4=""</formula>
    </cfRule>
    <cfRule type="expression" dxfId="4600" priority="74" stopIfTrue="1">
      <formula>X4=CléPersonnalisée2</formula>
    </cfRule>
    <cfRule type="expression" dxfId="4599" priority="75" stopIfTrue="1">
      <formula>X4=CléPersonnalisée1</formula>
    </cfRule>
    <cfRule type="expression" dxfId="4598" priority="76" stopIfTrue="1">
      <formula>X4=CléMaladie</formula>
    </cfRule>
    <cfRule type="expression" dxfId="4597" priority="77" stopIfTrue="1">
      <formula>X4=CléPersonnel</formula>
    </cfRule>
    <cfRule type="expression" dxfId="4596" priority="78" stopIfTrue="1">
      <formula>X4=CléCongé</formula>
    </cfRule>
    <cfRule type="expression" priority="67" stopIfTrue="1">
      <formula>X4=""</formula>
    </cfRule>
    <cfRule type="expression" dxfId="4595" priority="68" stopIfTrue="1">
      <formula>X4=CléPersonnalisée2</formula>
    </cfRule>
    <cfRule type="expression" dxfId="4594" priority="69" stopIfTrue="1">
      <formula>X4=CléPersonnalisée1</formula>
    </cfRule>
  </conditionalFormatting>
  <conditionalFormatting sqref="X4:Y15">
    <cfRule type="expression" dxfId="4593" priority="93" stopIfTrue="1">
      <formula>X4=CléPersonnalisée1</formula>
    </cfRule>
    <cfRule type="expression" dxfId="4592" priority="95" stopIfTrue="1">
      <formula>X4=CléPersonnel</formula>
    </cfRule>
    <cfRule type="expression" dxfId="4591" priority="96" stopIfTrue="1">
      <formula>X4=CléCongé</formula>
    </cfRule>
    <cfRule type="expression" dxfId="4590" priority="94" stopIfTrue="1">
      <formula>X4=CléMaladie</formula>
    </cfRule>
    <cfRule type="expression" priority="61" stopIfTrue="1">
      <formula>X4=""</formula>
    </cfRule>
    <cfRule type="expression" dxfId="4589" priority="62" stopIfTrue="1">
      <formula>X4=CléPersonnalisée2</formula>
    </cfRule>
    <cfRule type="expression" dxfId="4588" priority="63" stopIfTrue="1">
      <formula>X4=CléPersonnalisée1</formula>
    </cfRule>
    <cfRule type="expression" dxfId="4587" priority="64" stopIfTrue="1">
      <formula>X4=CléMaladie</formula>
    </cfRule>
    <cfRule type="expression" dxfId="4586" priority="65" stopIfTrue="1">
      <formula>X4=CléPersonnel</formula>
    </cfRule>
    <cfRule type="expression" dxfId="4585" priority="66" stopIfTrue="1">
      <formula>X4=CléCongé</formula>
    </cfRule>
    <cfRule type="expression" priority="91" stopIfTrue="1">
      <formula>X4=""</formula>
    </cfRule>
    <cfRule type="expression" dxfId="4584" priority="92" stopIfTrue="1">
      <formula>X4=CléPersonnalisée2</formula>
    </cfRule>
  </conditionalFormatting>
  <conditionalFormatting sqref="Y4:Y15">
    <cfRule type="expression" dxfId="4583" priority="87" stopIfTrue="1">
      <formula>Y4=CléPersonnalisée1</formula>
    </cfRule>
    <cfRule type="expression" dxfId="4582" priority="82" stopIfTrue="1">
      <formula>Y4=CléMaladie</formula>
    </cfRule>
    <cfRule type="expression" dxfId="4581" priority="81" stopIfTrue="1">
      <formula>Y4=CléPersonnalisée1</formula>
    </cfRule>
    <cfRule type="expression" dxfId="4580" priority="80" stopIfTrue="1">
      <formula>Y4=CléPersonnalisée2</formula>
    </cfRule>
    <cfRule type="expression" priority="79" stopIfTrue="1">
      <formula>Y4=""</formula>
    </cfRule>
    <cfRule type="expression" dxfId="4579" priority="88" stopIfTrue="1">
      <formula>Y4=CléMaladie</formula>
    </cfRule>
    <cfRule type="expression" dxfId="4578" priority="90" stopIfTrue="1">
      <formula>Y4=CléCongé</formula>
    </cfRule>
    <cfRule type="expression" dxfId="4577" priority="89" stopIfTrue="1">
      <formula>Y4=CléPersonnel</formula>
    </cfRule>
    <cfRule type="expression" dxfId="4576" priority="86" stopIfTrue="1">
      <formula>Y4=CléPersonnalisée2</formula>
    </cfRule>
    <cfRule type="expression" priority="85" stopIfTrue="1">
      <formula>Y4=""</formula>
    </cfRule>
    <cfRule type="expression" dxfId="4575" priority="84" stopIfTrue="1">
      <formula>Y4=CléCongé</formula>
    </cfRule>
    <cfRule type="expression" dxfId="4574" priority="83" stopIfTrue="1">
      <formula>Y4=CléPersonnel</formula>
    </cfRule>
  </conditionalFormatting>
  <conditionalFormatting sqref="Z10:Z15">
    <cfRule type="expression" priority="505" stopIfTrue="1">
      <formula>Z10=""</formula>
    </cfRule>
    <cfRule type="expression" dxfId="4573" priority="508" stopIfTrue="1">
      <formula>Z10=CléMaladie</formula>
    </cfRule>
    <cfRule type="expression" dxfId="4572" priority="510" stopIfTrue="1">
      <formula>Z10=CléCongé</formula>
    </cfRule>
    <cfRule type="expression" dxfId="4571" priority="506" stopIfTrue="1">
      <formula>Z10=CléPersonnalisée2</formula>
    </cfRule>
    <cfRule type="expression" dxfId="4570" priority="507" stopIfTrue="1">
      <formula>Z10=CléPersonnalisée1</formula>
    </cfRule>
    <cfRule type="expression" dxfId="4569" priority="509" stopIfTrue="1">
      <formula>Z10=CléPersonnel</formula>
    </cfRule>
  </conditionalFormatting>
  <conditionalFormatting sqref="Z13:Z14">
    <cfRule type="expression" dxfId="4568" priority="336" stopIfTrue="1">
      <formula>Z13=CléCongé</formula>
    </cfRule>
    <cfRule type="expression" dxfId="4567" priority="732" stopIfTrue="1">
      <formula>Z13=CléCongé</formula>
    </cfRule>
    <cfRule type="expression" dxfId="4566" priority="731" stopIfTrue="1">
      <formula>Z13=CléPersonnel</formula>
    </cfRule>
    <cfRule type="expression" dxfId="4565" priority="730" stopIfTrue="1">
      <formula>Z13=CléMaladie</formula>
    </cfRule>
    <cfRule type="expression" dxfId="4564" priority="729" stopIfTrue="1">
      <formula>Z13=CléPersonnalisée1</formula>
    </cfRule>
    <cfRule type="expression" dxfId="4563" priority="728" stopIfTrue="1">
      <formula>Z13=CléPersonnalisée2</formula>
    </cfRule>
    <cfRule type="expression" dxfId="4562" priority="333" stopIfTrue="1">
      <formula>Z13=CléPersonnalisée1</formula>
    </cfRule>
    <cfRule type="expression" priority="331" stopIfTrue="1">
      <formula>Z13=""</formula>
    </cfRule>
    <cfRule type="expression" priority="727" stopIfTrue="1">
      <formula>Z13=""</formula>
    </cfRule>
    <cfRule type="expression" dxfId="4561" priority="332" stopIfTrue="1">
      <formula>Z13=CléPersonnalisée2</formula>
    </cfRule>
    <cfRule type="expression" dxfId="4560" priority="334" stopIfTrue="1">
      <formula>Z13=CléMaladie</formula>
    </cfRule>
    <cfRule type="expression" dxfId="4559" priority="335" stopIfTrue="1">
      <formula>Z13=CléPersonnel</formula>
    </cfRule>
  </conditionalFormatting>
  <conditionalFormatting sqref="Z4:AD9 E4:H15 L4:L15 I10:I15 M10:M15">
    <cfRule type="expression" dxfId="4558" priority="750" stopIfTrue="1">
      <formula>E4=CléCongé</formula>
    </cfRule>
    <cfRule type="expression" dxfId="4557" priority="746" stopIfTrue="1">
      <formula>E4=CléPersonnalisée2</formula>
    </cfRule>
    <cfRule type="expression" dxfId="4556" priority="747" stopIfTrue="1">
      <formula>E4=CléPersonnalisée1</formula>
    </cfRule>
    <cfRule type="expression" dxfId="4555" priority="748" stopIfTrue="1">
      <formula>E4=CléMaladie</formula>
    </cfRule>
    <cfRule type="expression" dxfId="4554" priority="749" stopIfTrue="1">
      <formula>E4=CléPersonnel</formula>
    </cfRule>
  </conditionalFormatting>
  <conditionalFormatting sqref="Z4:AD9 E4:H15 L4:L15 M10:M15 I10:I15">
    <cfRule type="expression" priority="745" stopIfTrue="1">
      <formula>E4=""</formula>
    </cfRule>
  </conditionalFormatting>
  <conditionalFormatting sqref="AA12:AA15">
    <cfRule type="expression" priority="709" stopIfTrue="1">
      <formula>AA12=""</formula>
    </cfRule>
    <cfRule type="expression" dxfId="4553" priority="710" stopIfTrue="1">
      <formula>AA12=CléPersonnalisée2</formula>
    </cfRule>
    <cfRule type="expression" dxfId="4552" priority="711" stopIfTrue="1">
      <formula>AA12=CléPersonnalisée1</formula>
    </cfRule>
    <cfRule type="expression" dxfId="4551" priority="309" stopIfTrue="1">
      <formula>AA12=CléPersonnalisée1</formula>
    </cfRule>
    <cfRule type="expression" dxfId="4550" priority="310" stopIfTrue="1">
      <formula>AA12=CléMaladie</formula>
    </cfRule>
    <cfRule type="expression" dxfId="4549" priority="311" stopIfTrue="1">
      <formula>AA12=CléPersonnel</formula>
    </cfRule>
    <cfRule type="expression" dxfId="4548" priority="713" stopIfTrue="1">
      <formula>AA12=CléPersonnel</formula>
    </cfRule>
    <cfRule type="expression" dxfId="4547" priority="714" stopIfTrue="1">
      <formula>AA12=CléCongé</formula>
    </cfRule>
    <cfRule type="expression" priority="307" stopIfTrue="1">
      <formula>AA12=""</formula>
    </cfRule>
    <cfRule type="expression" dxfId="4546" priority="312" stopIfTrue="1">
      <formula>AA12=CléCongé</formula>
    </cfRule>
    <cfRule type="expression" dxfId="4545" priority="308" stopIfTrue="1">
      <formula>AA12=CléPersonnalisée2</formula>
    </cfRule>
    <cfRule type="expression" dxfId="4544" priority="712" stopIfTrue="1">
      <formula>AA12=CléMaladie</formula>
    </cfRule>
  </conditionalFormatting>
  <conditionalFormatting sqref="AA13:AA14">
    <cfRule type="expression" priority="577" stopIfTrue="1">
      <formula>AA13=""</formula>
    </cfRule>
    <cfRule type="expression" dxfId="4543" priority="578" stopIfTrue="1">
      <formula>AA13=CléPersonnalisée2</formula>
    </cfRule>
    <cfRule type="expression" dxfId="4542" priority="579" stopIfTrue="1">
      <formula>AA13=CléPersonnalisée1</formula>
    </cfRule>
    <cfRule type="expression" dxfId="4541" priority="580" stopIfTrue="1">
      <formula>AA13=CléMaladie</formula>
    </cfRule>
    <cfRule type="expression" dxfId="4540" priority="581" stopIfTrue="1">
      <formula>AA13=CléPersonnel</formula>
    </cfRule>
    <cfRule type="expression" dxfId="4539" priority="582" stopIfTrue="1">
      <formula>AA13=CléCongé</formula>
    </cfRule>
  </conditionalFormatting>
  <conditionalFormatting sqref="AB12:AB15">
    <cfRule type="expression" dxfId="4538" priority="562" stopIfTrue="1">
      <formula>AB12=CléMaladie</formula>
    </cfRule>
    <cfRule type="expression" priority="559" stopIfTrue="1">
      <formula>AB12=""</formula>
    </cfRule>
    <cfRule type="expression" dxfId="4537" priority="560" stopIfTrue="1">
      <formula>AB12=CléPersonnalisée2</formula>
    </cfRule>
    <cfRule type="expression" dxfId="4536" priority="561" stopIfTrue="1">
      <formula>AB12=CléPersonnalisée1</formula>
    </cfRule>
    <cfRule type="expression" dxfId="4535" priority="563" stopIfTrue="1">
      <formula>AB12=CléPersonnel</formula>
    </cfRule>
    <cfRule type="expression" dxfId="4534" priority="564" stopIfTrue="1">
      <formula>AB12=CléCongé</formula>
    </cfRule>
  </conditionalFormatting>
  <conditionalFormatting sqref="AC10:AC11">
    <cfRule type="expression" dxfId="4533" priority="252" stopIfTrue="1">
      <formula>AC10=CléCongé</formula>
    </cfRule>
    <cfRule type="expression" dxfId="4532" priority="258" stopIfTrue="1">
      <formula>AC10=CléCongé</formula>
    </cfRule>
    <cfRule type="expression" priority="259" stopIfTrue="1">
      <formula>AC10=""</formula>
    </cfRule>
    <cfRule type="expression" dxfId="4531" priority="260" stopIfTrue="1">
      <formula>AC10=CléPersonnalisée2</formula>
    </cfRule>
    <cfRule type="expression" dxfId="4530" priority="206" stopIfTrue="1">
      <formula>AC10=CléPersonnalisée2</formula>
    </cfRule>
    <cfRule type="expression" dxfId="4529" priority="207" stopIfTrue="1">
      <formula>AC10=CléPersonnalisée1</formula>
    </cfRule>
    <cfRule type="expression" dxfId="4528" priority="210" stopIfTrue="1">
      <formula>AC10=CléCongé</formula>
    </cfRule>
    <cfRule type="expression" dxfId="4527" priority="208" stopIfTrue="1">
      <formula>AC10=CléMaladie</formula>
    </cfRule>
    <cfRule type="expression" dxfId="4526" priority="261" stopIfTrue="1">
      <formula>AC10=CléPersonnalisée1</formula>
    </cfRule>
    <cfRule type="expression" dxfId="4525" priority="209" stopIfTrue="1">
      <formula>AC10=CléPersonnel</formula>
    </cfRule>
    <cfRule type="expression" dxfId="4524" priority="263" stopIfTrue="1">
      <formula>AC10=CléPersonnel</formula>
    </cfRule>
    <cfRule type="expression" priority="205" stopIfTrue="1">
      <formula>AC10=""</formula>
    </cfRule>
    <cfRule type="expression" dxfId="4523" priority="262" stopIfTrue="1">
      <formula>AC10=CléMaladie</formula>
    </cfRule>
    <cfRule type="expression" dxfId="4522" priority="251" stopIfTrue="1">
      <formula>AC10=CléPersonnel</formula>
    </cfRule>
    <cfRule type="expression" dxfId="4521" priority="250" stopIfTrue="1">
      <formula>AC10=CléMaladie</formula>
    </cfRule>
    <cfRule type="expression" dxfId="4520" priority="249" stopIfTrue="1">
      <formula>AC10=CléPersonnalisée1</formula>
    </cfRule>
    <cfRule type="expression" dxfId="4519" priority="248" stopIfTrue="1">
      <formula>AC10=CléPersonnalisée2</formula>
    </cfRule>
    <cfRule type="expression" priority="247" stopIfTrue="1">
      <formula>AC10=""</formula>
    </cfRule>
    <cfRule type="expression" dxfId="4518" priority="257" stopIfTrue="1">
      <formula>AC10=CléPersonnel</formula>
    </cfRule>
    <cfRule type="expression" dxfId="4517" priority="256" stopIfTrue="1">
      <formula>AC10=CléMaladie</formula>
    </cfRule>
    <cfRule type="expression" priority="253" stopIfTrue="1">
      <formula>AC10=""</formula>
    </cfRule>
    <cfRule type="expression" dxfId="4516" priority="254" stopIfTrue="1">
      <formula>AC10=CléPersonnalisée2</formula>
    </cfRule>
    <cfRule type="expression" dxfId="4515" priority="255" stopIfTrue="1">
      <formula>AC10=CléPersonnalisée1</formula>
    </cfRule>
    <cfRule type="expression" dxfId="4514" priority="264" stopIfTrue="1">
      <formula>AC10=CléCongé</formula>
    </cfRule>
  </conditionalFormatting>
  <conditionalFormatting sqref="AC13:AC14">
    <cfRule type="expression" dxfId="4513" priority="231" stopIfTrue="1">
      <formula>AC13=CléPersonnalisée1</formula>
    </cfRule>
    <cfRule type="expression" dxfId="4512" priority="222" stopIfTrue="1">
      <formula>AC13=CléCongé</formula>
    </cfRule>
    <cfRule type="expression" dxfId="4511" priority="221" stopIfTrue="1">
      <formula>AC13=CléPersonnel</formula>
    </cfRule>
    <cfRule type="expression" dxfId="4510" priority="219" stopIfTrue="1">
      <formula>AC13=CléPersonnalisée1</formula>
    </cfRule>
    <cfRule type="expression" dxfId="4509" priority="218" stopIfTrue="1">
      <formula>AC13=CléPersonnalisée2</formula>
    </cfRule>
    <cfRule type="expression" priority="217" stopIfTrue="1">
      <formula>AC13=""</formula>
    </cfRule>
    <cfRule type="expression" dxfId="4508" priority="232" stopIfTrue="1">
      <formula>AC13=CléMaladie</formula>
    </cfRule>
    <cfRule type="expression" dxfId="4507" priority="220" stopIfTrue="1">
      <formula>AC13=CléMaladie</formula>
    </cfRule>
    <cfRule type="expression" dxfId="4506" priority="234" stopIfTrue="1">
      <formula>AC13=CléCongé</formula>
    </cfRule>
    <cfRule type="expression" priority="463" stopIfTrue="1">
      <formula>AC13=""</formula>
    </cfRule>
    <cfRule type="expression" dxfId="4505" priority="464" stopIfTrue="1">
      <formula>AC13=CléPersonnalisée2</formula>
    </cfRule>
    <cfRule type="expression" dxfId="4504" priority="465" stopIfTrue="1">
      <formula>AC13=CléPersonnalisée1</formula>
    </cfRule>
    <cfRule type="expression" dxfId="4503" priority="466" stopIfTrue="1">
      <formula>AC13=CléMaladie</formula>
    </cfRule>
    <cfRule type="expression" dxfId="4502" priority="467" stopIfTrue="1">
      <formula>AC13=CléPersonnel</formula>
    </cfRule>
    <cfRule type="expression" dxfId="4501" priority="468" stopIfTrue="1">
      <formula>AC13=CléCongé</formula>
    </cfRule>
    <cfRule type="expression" priority="229" stopIfTrue="1">
      <formula>AC13=""</formula>
    </cfRule>
    <cfRule type="expression" dxfId="4500" priority="230" stopIfTrue="1">
      <formula>AC13=CléPersonnalisée2</formula>
    </cfRule>
    <cfRule type="expression" dxfId="4499" priority="233" stopIfTrue="1">
      <formula>AC13=CléPersonnel</formula>
    </cfRule>
  </conditionalFormatting>
  <conditionalFormatting sqref="AD10:AD15">
    <cfRule type="expression" dxfId="4498" priority="226" stopIfTrue="1">
      <formula>AD10=CléMaladie</formula>
    </cfRule>
    <cfRule type="expression" dxfId="4497" priority="227" stopIfTrue="1">
      <formula>AD10=CléPersonnel</formula>
    </cfRule>
    <cfRule type="expression" dxfId="4496" priority="228" stopIfTrue="1">
      <formula>AD10=CléCongé</formula>
    </cfRule>
    <cfRule type="expression" dxfId="4495" priority="225" stopIfTrue="1">
      <formula>AD10=CléPersonnalisée1</formula>
    </cfRule>
    <cfRule type="expression" priority="223" stopIfTrue="1">
      <formula>AD10=""</formula>
    </cfRule>
    <cfRule type="expression" dxfId="4494" priority="224" stopIfTrue="1">
      <formula>AD10=CléPersonnalisée2</formula>
    </cfRule>
  </conditionalFormatting>
  <conditionalFormatting sqref="AD12:AD15">
    <cfRule type="expression" dxfId="4493" priority="442" stopIfTrue="1">
      <formula>AD12=CléMaladie</formula>
    </cfRule>
    <cfRule type="expression" dxfId="4492" priority="443" stopIfTrue="1">
      <formula>AD12=CléPersonnel</formula>
    </cfRule>
    <cfRule type="expression" dxfId="4491" priority="444" stopIfTrue="1">
      <formula>AD12=CléCongé</formula>
    </cfRule>
    <cfRule type="expression" dxfId="4490" priority="214" stopIfTrue="1">
      <formula>AD12=CléMaladie</formula>
    </cfRule>
    <cfRule type="expression" dxfId="4489" priority="216" stopIfTrue="1">
      <formula>AD12=CléCongé</formula>
    </cfRule>
    <cfRule type="expression" dxfId="4488" priority="215" stopIfTrue="1">
      <formula>AD12=CléPersonnel</formula>
    </cfRule>
    <cfRule type="expression" dxfId="4487" priority="213" stopIfTrue="1">
      <formula>AD12=CléPersonnalisée1</formula>
    </cfRule>
    <cfRule type="expression" dxfId="4486" priority="212" stopIfTrue="1">
      <formula>AD12=CléPersonnalisée2</formula>
    </cfRule>
    <cfRule type="expression" priority="211" stopIfTrue="1">
      <formula>AD12=""</formula>
    </cfRule>
    <cfRule type="expression" priority="439" stopIfTrue="1">
      <formula>AD12=""</formula>
    </cfRule>
    <cfRule type="expression" dxfId="4485" priority="440" stopIfTrue="1">
      <formula>AD12=CléPersonnalisée2</formula>
    </cfRule>
    <cfRule type="expression" dxfId="4484" priority="441" stopIfTrue="1">
      <formula>AD12=CléPersonnalisée1</formula>
    </cfRule>
  </conditionalFormatting>
  <conditionalFormatting sqref="AD13:AD14">
    <cfRule type="expression" dxfId="4483" priority="237" stopIfTrue="1">
      <formula>AD13=CléPersonnalisée1</formula>
    </cfRule>
    <cfRule type="expression" dxfId="4482" priority="236" stopIfTrue="1">
      <formula>AD13=CléPersonnalisée2</formula>
    </cfRule>
    <cfRule type="expression" priority="235" stopIfTrue="1">
      <formula>AD13=""</formula>
    </cfRule>
    <cfRule type="expression" dxfId="4481" priority="672" stopIfTrue="1">
      <formula>AD13=CléCongé</formula>
    </cfRule>
    <cfRule type="expression" dxfId="4480" priority="671" stopIfTrue="1">
      <formula>AD13=CléPersonnel</formula>
    </cfRule>
    <cfRule type="expression" dxfId="4479" priority="670" stopIfTrue="1">
      <formula>AD13=CléMaladie</formula>
    </cfRule>
    <cfRule type="expression" dxfId="4478" priority="669" stopIfTrue="1">
      <formula>AD13=CléPersonnalisée1</formula>
    </cfRule>
    <cfRule type="expression" dxfId="4477" priority="668" stopIfTrue="1">
      <formula>AD13=CléPersonnalisée2</formula>
    </cfRule>
    <cfRule type="expression" priority="667" stopIfTrue="1">
      <formula>AD13=""</formula>
    </cfRule>
    <cfRule type="expression" dxfId="4476" priority="246" stopIfTrue="1">
      <formula>AD13=CléCongé</formula>
    </cfRule>
    <cfRule type="expression" dxfId="4475" priority="243" stopIfTrue="1">
      <formula>AD13=CléPersonnalisée1</formula>
    </cfRule>
    <cfRule type="expression" dxfId="4474" priority="242" stopIfTrue="1">
      <formula>AD13=CléPersonnalisée2</formula>
    </cfRule>
    <cfRule type="expression" priority="241" stopIfTrue="1">
      <formula>AD13=""</formula>
    </cfRule>
    <cfRule type="expression" dxfId="4473" priority="240" stopIfTrue="1">
      <formula>AD13=CléCongé</formula>
    </cfRule>
    <cfRule type="expression" dxfId="4472" priority="239" stopIfTrue="1">
      <formula>AD13=CléPersonnel</formula>
    </cfRule>
    <cfRule type="expression" dxfId="4471" priority="238" stopIfTrue="1">
      <formula>AD13=CléMaladie</formula>
    </cfRule>
    <cfRule type="expression" dxfId="4470" priority="244" stopIfTrue="1">
      <formula>AD13=CléMaladie</formula>
    </cfRule>
    <cfRule type="expression" dxfId="4469" priority="245" stopIfTrue="1">
      <formula>AD13=CléPersonnel</formula>
    </cfRule>
  </conditionalFormatting>
  <conditionalFormatting sqref="AE4:AE15">
    <cfRule type="expression" priority="13" stopIfTrue="1">
      <formula>AE4=""</formula>
    </cfRule>
    <cfRule type="expression" dxfId="4468" priority="14" stopIfTrue="1">
      <formula>AE4=CléPersonnalisée2</formula>
    </cfRule>
    <cfRule type="expression" dxfId="4467" priority="15" stopIfTrue="1">
      <formula>AE4=CléPersonnalisée1</formula>
    </cfRule>
    <cfRule type="expression" dxfId="4466" priority="16" stopIfTrue="1">
      <formula>AE4=CléMaladie</formula>
    </cfRule>
    <cfRule type="expression" dxfId="4465" priority="17" stopIfTrue="1">
      <formula>AE4=CléPersonnel</formula>
    </cfRule>
    <cfRule type="expression" dxfId="4464" priority="18" stopIfTrue="1">
      <formula>AE4=CléCongé</formula>
    </cfRule>
    <cfRule type="expression" priority="19" stopIfTrue="1">
      <formula>AE4=""</formula>
    </cfRule>
    <cfRule type="expression" dxfId="4463" priority="20" stopIfTrue="1">
      <formula>AE4=CléPersonnalisée2</formula>
    </cfRule>
    <cfRule type="expression" dxfId="4462" priority="21" stopIfTrue="1">
      <formula>AE4=CléPersonnalisée1</formula>
    </cfRule>
    <cfRule type="expression" dxfId="4461" priority="22" stopIfTrue="1">
      <formula>AE4=CléMaladie</formula>
    </cfRule>
    <cfRule type="expression" dxfId="4460" priority="23" stopIfTrue="1">
      <formula>AE4=CléPersonnel</formula>
    </cfRule>
    <cfRule type="expression" dxfId="4459" priority="24" stopIfTrue="1">
      <formula>AE4=CléCongé</formula>
    </cfRule>
    <cfRule type="expression" priority="25" stopIfTrue="1">
      <formula>AE4=""</formula>
    </cfRule>
    <cfRule type="expression" dxfId="4458" priority="26" stopIfTrue="1">
      <formula>AE4=CléPersonnalisée2</formula>
    </cfRule>
    <cfRule type="expression" dxfId="4457" priority="35" stopIfTrue="1">
      <formula>AE4=CléPersonnel</formula>
    </cfRule>
    <cfRule type="expression" dxfId="4456" priority="36" stopIfTrue="1">
      <formula>AE4=CléCongé</formula>
    </cfRule>
    <cfRule type="expression" priority="37" stopIfTrue="1">
      <formula>AE4=""</formula>
    </cfRule>
    <cfRule type="expression" dxfId="4455" priority="28" stopIfTrue="1">
      <formula>AE4=CléMaladie</formula>
    </cfRule>
    <cfRule type="expression" dxfId="4454" priority="39" stopIfTrue="1">
      <formula>AE4=CléPersonnalisée1</formula>
    </cfRule>
    <cfRule type="expression" dxfId="4453" priority="40" stopIfTrue="1">
      <formula>AE4=CléMaladie</formula>
    </cfRule>
    <cfRule type="expression" dxfId="4452" priority="41" stopIfTrue="1">
      <formula>AE4=CléPersonnel</formula>
    </cfRule>
    <cfRule type="expression" dxfId="4451" priority="42" stopIfTrue="1">
      <formula>AE4=CléCongé</formula>
    </cfRule>
    <cfRule type="expression" dxfId="4450" priority="29" stopIfTrue="1">
      <formula>AE4=CléPersonnel</formula>
    </cfRule>
    <cfRule type="expression" dxfId="4449" priority="27" stopIfTrue="1">
      <formula>AE4=CléPersonnalisée1</formula>
    </cfRule>
    <cfRule type="expression" dxfId="4448" priority="30" stopIfTrue="1">
      <formula>AE4=CléCongé</formula>
    </cfRule>
    <cfRule type="expression" priority="31" stopIfTrue="1">
      <formula>AE4=""</formula>
    </cfRule>
    <cfRule type="expression" dxfId="4447" priority="32" stopIfTrue="1">
      <formula>AE4=CléPersonnalisée2</formula>
    </cfRule>
    <cfRule type="expression" dxfId="4446" priority="33" stopIfTrue="1">
      <formula>AE4=CléPersonnalisée1</formula>
    </cfRule>
    <cfRule type="expression" dxfId="4445" priority="34" stopIfTrue="1">
      <formula>AE4=CléMaladie</formula>
    </cfRule>
    <cfRule type="expression" dxfId="4444" priority="38" stopIfTrue="1">
      <formula>AE4=CléPersonnalisée2</formula>
    </cfRule>
  </conditionalFormatting>
  <conditionalFormatting sqref="AF4:AF5">
    <cfRule type="expression" priority="751" stopIfTrue="1">
      <formula>AF4=""</formula>
    </cfRule>
    <cfRule type="expression" dxfId="4443" priority="752" stopIfTrue="1">
      <formula>AF4=CléPersonnalisée2</formula>
    </cfRule>
    <cfRule type="expression" dxfId="4442" priority="753" stopIfTrue="1">
      <formula>AF4=CléPersonnalisée1</formula>
    </cfRule>
    <cfRule type="expression" dxfId="4441" priority="754" stopIfTrue="1">
      <formula>AF4=CléMaladie</formula>
    </cfRule>
    <cfRule type="expression" dxfId="4440" priority="755" stopIfTrue="1">
      <formula>AF4=CléPersonnel</formula>
    </cfRule>
    <cfRule type="expression" dxfId="4439" priority="756" stopIfTrue="1">
      <formula>AF4=CléCongé</formula>
    </cfRule>
    <cfRule type="expression" priority="757" stopIfTrue="1">
      <formula>AF4=""</formula>
    </cfRule>
    <cfRule type="expression" dxfId="4438" priority="758" stopIfTrue="1">
      <formula>AF4=CléPersonnalisée2</formula>
    </cfRule>
    <cfRule type="expression" dxfId="4437" priority="759" stopIfTrue="1">
      <formula>AF4=CléPersonnalisée1</formula>
    </cfRule>
    <cfRule type="expression" dxfId="4436" priority="760" stopIfTrue="1">
      <formula>AF4=CléMaladie</formula>
    </cfRule>
    <cfRule type="expression" dxfId="4435" priority="761" stopIfTrue="1">
      <formula>AF4=CléPersonnel</formula>
    </cfRule>
    <cfRule type="expression" dxfId="4434" priority="762" stopIfTrue="1">
      <formula>AF4=CléCongé</formula>
    </cfRule>
  </conditionalFormatting>
  <conditionalFormatting sqref="AF4:AF7">
    <cfRule type="expression" priority="763" stopIfTrue="1">
      <formula>AF4=""</formula>
    </cfRule>
    <cfRule type="expression" dxfId="4433" priority="764" stopIfTrue="1">
      <formula>AF4=CléPersonnalisée2</formula>
    </cfRule>
    <cfRule type="expression" dxfId="4432" priority="765" stopIfTrue="1">
      <formula>AF4=CléPersonnalisée1</formula>
    </cfRule>
    <cfRule type="expression" dxfId="4431" priority="766" stopIfTrue="1">
      <formula>AF4=CléMaladie</formula>
    </cfRule>
    <cfRule type="expression" dxfId="4430" priority="767" stopIfTrue="1">
      <formula>AF4=CléPersonnel</formula>
    </cfRule>
    <cfRule type="expression" dxfId="4429" priority="768" stopIfTrue="1">
      <formula>AF4=CléCongé</formula>
    </cfRule>
  </conditionalFormatting>
  <conditionalFormatting sqref="AF8:AF15 B16:AF16">
    <cfRule type="expression" dxfId="4428" priority="1910" stopIfTrue="1">
      <formula>B8=CléPersonnalisée2</formula>
    </cfRule>
    <cfRule type="expression" priority="1909" stopIfTrue="1">
      <formula>B8=""</formula>
    </cfRule>
    <cfRule type="expression" dxfId="4427" priority="1911" stopIfTrue="1">
      <formula>B8=CléPersonnalisée1</formula>
    </cfRule>
    <cfRule type="expression" dxfId="4426" priority="1912" stopIfTrue="1">
      <formula>B8=CléMaladie</formula>
    </cfRule>
    <cfRule type="expression" dxfId="4425" priority="1913" stopIfTrue="1">
      <formula>B8=CléPersonnel</formula>
    </cfRule>
    <cfRule type="expression" dxfId="4424" priority="1914" stopIfTrue="1">
      <formula>B8=CléCongé</formula>
    </cfRule>
  </conditionalFormatting>
  <conditionalFormatting sqref="AF8:AF15">
    <cfRule type="expression" dxfId="4423" priority="789" stopIfTrue="1">
      <formula>AF8=CléPersonnalisée1</formula>
    </cfRule>
    <cfRule type="expression" dxfId="4422" priority="790" stopIfTrue="1">
      <formula>AF8=CléMaladie</formula>
    </cfRule>
    <cfRule type="expression" dxfId="4421" priority="791" stopIfTrue="1">
      <formula>AF8=CléPersonnel</formula>
    </cfRule>
    <cfRule type="expression" dxfId="4420" priority="792" stopIfTrue="1">
      <formula>AF8=CléCongé</formula>
    </cfRule>
    <cfRule type="expression" priority="787" stopIfTrue="1">
      <formula>AF8=""</formula>
    </cfRule>
    <cfRule type="expression" dxfId="4419" priority="788" stopIfTrue="1">
      <formula>AF8=CléPersonnalisée2</formula>
    </cfRule>
  </conditionalFormatting>
  <conditionalFormatting sqref="AF12:AF15">
    <cfRule type="expression" dxfId="4418" priority="779" stopIfTrue="1">
      <formula>AF12=CléPersonnel</formula>
    </cfRule>
    <cfRule type="expression" dxfId="4417" priority="780" stopIfTrue="1">
      <formula>AF12=CléCongé</formula>
    </cfRule>
    <cfRule type="expression" priority="823" stopIfTrue="1">
      <formula>AF12=""</formula>
    </cfRule>
    <cfRule type="expression" dxfId="4416" priority="813" stopIfTrue="1">
      <formula>AF12=CléPersonnalisée1</formula>
    </cfRule>
    <cfRule type="expression" priority="811" stopIfTrue="1">
      <formula>AF12=""</formula>
    </cfRule>
    <cfRule type="expression" dxfId="4415" priority="812" stopIfTrue="1">
      <formula>AF12=CléPersonnalisée2</formula>
    </cfRule>
    <cfRule type="expression" dxfId="4414" priority="814" stopIfTrue="1">
      <formula>AF12=CléMaladie</formula>
    </cfRule>
    <cfRule type="expression" dxfId="4413" priority="815" stopIfTrue="1">
      <formula>AF12=CléPersonnel</formula>
    </cfRule>
    <cfRule type="expression" dxfId="4412" priority="816" stopIfTrue="1">
      <formula>AF12=CléCongé</formula>
    </cfRule>
    <cfRule type="expression" dxfId="4411" priority="824" stopIfTrue="1">
      <formula>AF12=CléPersonnalisée2</formula>
    </cfRule>
    <cfRule type="expression" dxfId="4410" priority="826" stopIfTrue="1">
      <formula>AF12=CléMaladie</formula>
    </cfRule>
    <cfRule type="expression" dxfId="4409" priority="827" stopIfTrue="1">
      <formula>AF12=CléPersonnel</formula>
    </cfRule>
    <cfRule type="expression" dxfId="4408" priority="828" stopIfTrue="1">
      <formula>AF12=CléCongé</formula>
    </cfRule>
    <cfRule type="expression" dxfId="4407" priority="825" stopIfTrue="1">
      <formula>AF12=CléPersonnalisée1</formula>
    </cfRule>
    <cfRule type="expression" priority="775" stopIfTrue="1">
      <formula>AF12=""</formula>
    </cfRule>
    <cfRule type="expression" dxfId="4406" priority="776" stopIfTrue="1">
      <formula>AF12=CléPersonnalisée2</formula>
    </cfRule>
    <cfRule type="expression" dxfId="4405" priority="777" stopIfTrue="1">
      <formula>AF12=CléPersonnalisée1</formula>
    </cfRule>
    <cfRule type="expression" dxfId="4404" priority="778" stopIfTrue="1">
      <formula>AF12=CléMaladie</formula>
    </cfRule>
  </conditionalFormatting>
  <conditionalFormatting sqref="AF13:AF14">
    <cfRule type="expression" dxfId="4403" priority="806" stopIfTrue="1">
      <formula>AF13=CléPersonnalisée2</formula>
    </cfRule>
    <cfRule type="expression" dxfId="4402" priority="809" stopIfTrue="1">
      <formula>AF13=CléPersonnel</formula>
    </cfRule>
    <cfRule type="expression" dxfId="4401" priority="807" stopIfTrue="1">
      <formula>AF13=CléPersonnalisée1</formula>
    </cfRule>
    <cfRule type="expression" dxfId="4400" priority="810" stopIfTrue="1">
      <formula>AF13=CléCongé</formula>
    </cfRule>
    <cfRule type="expression" dxfId="4399" priority="808" stopIfTrue="1">
      <formula>AF13=CléMaladie</formula>
    </cfRule>
    <cfRule type="expression" priority="805" stopIfTrue="1">
      <formula>AF13=""</formula>
    </cfRule>
  </conditionalFormatting>
  <conditionalFormatting sqref="AG4:AG16">
    <cfRule type="dataBar" priority="1915">
      <dataBar>
        <cfvo type="min"/>
        <cfvo type="formula" val="DATEDIF(DATE(CalendarYear,2,1),DATE(CalendarYear,3,1),&quot;d&quot;)"/>
        <color theme="2" tint="-0.249977111117893"/>
      </dataBar>
      <extLst>
        <ext xmlns:x14="http://schemas.microsoft.com/office/spreadsheetml/2009/9/main" uri="{B025F937-C7B1-47D3-B67F-A62EFF666E3E}">
          <x14:id>{575DB603-6A50-4A12-9F2A-630419180864}</x14:id>
        </ext>
      </extLst>
    </cfRule>
  </conditionalFormatting>
  <dataValidations count="4">
    <dataValidation allowBlank="1" showInputMessage="1" showErrorMessage="1" prompt="Entrez l’année dans cette cellule" sqref="AG1" xr:uid="{61C34AF0-1FFD-4087-A7F6-8D448A9AF99D}"/>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4D856714-C050-49CD-B5FE-176AA3C26EBB}"/>
    <dataValidation allowBlank="1" showInputMessage="1" showErrorMessage="1" prompt="Calcule automatiquement le nombre total de jours d’absence d’un employé durant ce mois dans cette colonne" sqref="AG3" xr:uid="{055C82E8-325E-48D3-9785-93D50171A33D}"/>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1FD3FFE7-9BCE-4EA3-8C2D-12F13D850C17}"/>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75DB603-6A50-4A12-9F2A-630419180864}">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30701-771E-4532-8DF8-BB673AA18C74}">
  <dimension ref="A1:AG17"/>
  <sheetViews>
    <sheetView topLeftCell="A4" workbookViewId="0">
      <selection activeCell="M13" sqref="M13"/>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74</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53</v>
      </c>
      <c r="C2" s="4" t="s">
        <v>47</v>
      </c>
      <c r="D2" s="4" t="s">
        <v>48</v>
      </c>
      <c r="E2" s="4" t="s">
        <v>49</v>
      </c>
      <c r="F2" s="4" t="s">
        <v>50</v>
      </c>
      <c r="G2" s="4" t="s">
        <v>51</v>
      </c>
      <c r="H2" s="4" t="s">
        <v>52</v>
      </c>
      <c r="I2" s="4" t="s">
        <v>53</v>
      </c>
      <c r="J2" s="4" t="s">
        <v>47</v>
      </c>
      <c r="K2" s="4" t="s">
        <v>48</v>
      </c>
      <c r="L2" s="4" t="s">
        <v>49</v>
      </c>
      <c r="M2" s="4" t="s">
        <v>50</v>
      </c>
      <c r="N2" s="4" t="s">
        <v>51</v>
      </c>
      <c r="O2" s="4" t="s">
        <v>52</v>
      </c>
      <c r="P2" s="4" t="s">
        <v>53</v>
      </c>
      <c r="Q2" s="4" t="s">
        <v>47</v>
      </c>
      <c r="R2" s="4" t="s">
        <v>48</v>
      </c>
      <c r="S2" s="4" t="s">
        <v>49</v>
      </c>
      <c r="T2" s="4" t="s">
        <v>50</v>
      </c>
      <c r="U2" s="4" t="s">
        <v>51</v>
      </c>
      <c r="V2" s="4" t="s">
        <v>52</v>
      </c>
      <c r="W2" s="4" t="s">
        <v>53</v>
      </c>
      <c r="X2" s="4" t="s">
        <v>47</v>
      </c>
      <c r="Y2" s="4" t="s">
        <v>48</v>
      </c>
      <c r="Z2" s="4" t="s">
        <v>49</v>
      </c>
      <c r="AA2" s="4" t="s">
        <v>50</v>
      </c>
      <c r="AB2" s="4" t="s">
        <v>51</v>
      </c>
      <c r="AC2" s="4" t="s">
        <v>52</v>
      </c>
      <c r="AD2" s="4" t="s">
        <v>53</v>
      </c>
      <c r="AE2" s="4" t="s">
        <v>47</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73</v>
      </c>
      <c r="AG3" s="5" t="s">
        <v>31</v>
      </c>
    </row>
    <row r="4" spans="1:33" ht="50.1" customHeight="1" x14ac:dyDescent="0.25">
      <c r="A4" s="6" t="s">
        <v>33</v>
      </c>
      <c r="B4" s="12" t="s">
        <v>55</v>
      </c>
      <c r="C4" s="12" t="s">
        <v>55</v>
      </c>
      <c r="D4" s="13" t="s">
        <v>54</v>
      </c>
      <c r="E4" s="12" t="s">
        <v>55</v>
      </c>
      <c r="F4" s="12" t="s">
        <v>55</v>
      </c>
      <c r="G4" s="13" t="s">
        <v>54</v>
      </c>
      <c r="H4" s="13" t="s">
        <v>54</v>
      </c>
      <c r="I4" s="12" t="s">
        <v>55</v>
      </c>
      <c r="J4" s="12" t="s">
        <v>55</v>
      </c>
      <c r="K4" s="13" t="s">
        <v>54</v>
      </c>
      <c r="L4" s="12" t="s">
        <v>55</v>
      </c>
      <c r="M4" s="12" t="s">
        <v>55</v>
      </c>
      <c r="N4" s="4"/>
      <c r="O4" s="4"/>
      <c r="P4" s="12" t="s">
        <v>55</v>
      </c>
      <c r="Q4" s="12" t="s">
        <v>55</v>
      </c>
      <c r="R4" s="13" t="s">
        <v>54</v>
      </c>
      <c r="S4" s="12" t="s">
        <v>55</v>
      </c>
      <c r="T4" s="12" t="s">
        <v>55</v>
      </c>
      <c r="U4" s="4"/>
      <c r="V4" s="4"/>
      <c r="W4" s="12" t="s">
        <v>55</v>
      </c>
      <c r="X4" s="12" t="s">
        <v>55</v>
      </c>
      <c r="Y4" s="13" t="s">
        <v>54</v>
      </c>
      <c r="Z4" s="12" t="s">
        <v>55</v>
      </c>
      <c r="AA4" s="12" t="s">
        <v>55</v>
      </c>
      <c r="AB4" s="13" t="s">
        <v>54</v>
      </c>
      <c r="AC4" s="13" t="s">
        <v>54</v>
      </c>
      <c r="AD4" s="12" t="s">
        <v>55</v>
      </c>
      <c r="AE4" s="12" t="s">
        <v>55</v>
      </c>
      <c r="AF4" s="4"/>
      <c r="AG4" s="7">
        <f>COUNTA(Septembre34567891011[[#This Row],[1]:[  ]])</f>
        <v>26</v>
      </c>
    </row>
    <row r="5" spans="1:33" ht="50.1" customHeight="1" x14ac:dyDescent="0.25">
      <c r="A5" s="6" t="s">
        <v>34</v>
      </c>
      <c r="B5" s="12" t="s">
        <v>56</v>
      </c>
      <c r="C5" s="12" t="s">
        <v>56</v>
      </c>
      <c r="D5" s="13" t="s">
        <v>54</v>
      </c>
      <c r="E5" s="12" t="s">
        <v>56</v>
      </c>
      <c r="F5" s="12" t="s">
        <v>56</v>
      </c>
      <c r="G5" s="13" t="s">
        <v>54</v>
      </c>
      <c r="H5" s="13" t="s">
        <v>54</v>
      </c>
      <c r="I5" s="12" t="s">
        <v>56</v>
      </c>
      <c r="J5" s="12" t="s">
        <v>56</v>
      </c>
      <c r="K5" s="13" t="s">
        <v>54</v>
      </c>
      <c r="L5" s="12" t="s">
        <v>56</v>
      </c>
      <c r="M5" s="12" t="s">
        <v>56</v>
      </c>
      <c r="N5" s="4"/>
      <c r="O5" s="4"/>
      <c r="P5" s="12" t="s">
        <v>56</v>
      </c>
      <c r="Q5" s="12" t="s">
        <v>56</v>
      </c>
      <c r="R5" s="13" t="s">
        <v>54</v>
      </c>
      <c r="S5" s="12" t="s">
        <v>56</v>
      </c>
      <c r="T5" s="12" t="s">
        <v>56</v>
      </c>
      <c r="U5" s="4"/>
      <c r="V5" s="4"/>
      <c r="W5" s="12" t="s">
        <v>56</v>
      </c>
      <c r="X5" s="12" t="s">
        <v>56</v>
      </c>
      <c r="Y5" s="13" t="s">
        <v>54</v>
      </c>
      <c r="Z5" s="12" t="s">
        <v>56</v>
      </c>
      <c r="AA5" s="12" t="s">
        <v>56</v>
      </c>
      <c r="AB5" s="13" t="s">
        <v>54</v>
      </c>
      <c r="AC5" s="13" t="s">
        <v>54</v>
      </c>
      <c r="AD5" s="12" t="s">
        <v>56</v>
      </c>
      <c r="AE5" s="12" t="s">
        <v>56</v>
      </c>
      <c r="AF5" s="4"/>
      <c r="AG5" s="7">
        <f>COUNTA(Septembre34567891011[[#This Row],[1]:[  ]])</f>
        <v>26</v>
      </c>
    </row>
    <row r="6" spans="1:33" ht="50.1" customHeight="1" x14ac:dyDescent="0.25">
      <c r="A6" s="6" t="s">
        <v>35</v>
      </c>
      <c r="B6" s="12" t="s">
        <v>57</v>
      </c>
      <c r="C6" s="12" t="s">
        <v>57</v>
      </c>
      <c r="D6" s="4"/>
      <c r="E6" s="12" t="s">
        <v>57</v>
      </c>
      <c r="F6" s="12" t="s">
        <v>57</v>
      </c>
      <c r="G6" s="13" t="s">
        <v>54</v>
      </c>
      <c r="H6" s="13" t="s">
        <v>54</v>
      </c>
      <c r="I6" s="12" t="s">
        <v>57</v>
      </c>
      <c r="J6" s="12" t="s">
        <v>57</v>
      </c>
      <c r="K6" s="4"/>
      <c r="L6" s="12" t="s">
        <v>57</v>
      </c>
      <c r="M6" s="12" t="s">
        <v>57</v>
      </c>
      <c r="N6" s="4"/>
      <c r="O6" s="4"/>
      <c r="P6" s="12" t="s">
        <v>57</v>
      </c>
      <c r="Q6" s="12" t="s">
        <v>57</v>
      </c>
      <c r="R6" s="4"/>
      <c r="S6" s="12" t="s">
        <v>57</v>
      </c>
      <c r="T6" s="12" t="s">
        <v>57</v>
      </c>
      <c r="U6" s="4"/>
      <c r="V6" s="4"/>
      <c r="W6" s="12" t="s">
        <v>57</v>
      </c>
      <c r="X6" s="12" t="s">
        <v>57</v>
      </c>
      <c r="Y6" s="4"/>
      <c r="Z6" s="12" t="s">
        <v>57</v>
      </c>
      <c r="AA6" s="12" t="s">
        <v>57</v>
      </c>
      <c r="AB6" s="13" t="s">
        <v>54</v>
      </c>
      <c r="AC6" s="13" t="s">
        <v>54</v>
      </c>
      <c r="AD6" s="12" t="s">
        <v>57</v>
      </c>
      <c r="AE6" s="12" t="s">
        <v>57</v>
      </c>
      <c r="AF6" s="4"/>
      <c r="AG6" s="7">
        <f>COUNTA(Septembre34567891011[[#This Row],[1]:[  ]])</f>
        <v>22</v>
      </c>
    </row>
    <row r="7" spans="1:33" ht="50.1" customHeight="1" x14ac:dyDescent="0.25">
      <c r="A7" s="6" t="s">
        <v>36</v>
      </c>
      <c r="B7" s="12" t="s">
        <v>58</v>
      </c>
      <c r="C7" s="12" t="s">
        <v>58</v>
      </c>
      <c r="D7" s="4"/>
      <c r="E7" s="12" t="s">
        <v>58</v>
      </c>
      <c r="F7" s="12" t="s">
        <v>58</v>
      </c>
      <c r="G7" s="13" t="s">
        <v>54</v>
      </c>
      <c r="H7" s="13" t="s">
        <v>54</v>
      </c>
      <c r="I7" s="12" t="s">
        <v>58</v>
      </c>
      <c r="J7" s="12" t="s">
        <v>58</v>
      </c>
      <c r="K7" s="4"/>
      <c r="L7" s="12" t="s">
        <v>58</v>
      </c>
      <c r="M7" s="12" t="s">
        <v>58</v>
      </c>
      <c r="N7" s="4"/>
      <c r="O7" s="4"/>
      <c r="P7" s="12" t="s">
        <v>58</v>
      </c>
      <c r="Q7" s="12" t="s">
        <v>58</v>
      </c>
      <c r="R7" s="4"/>
      <c r="S7" s="12" t="s">
        <v>58</v>
      </c>
      <c r="T7" s="12" t="s">
        <v>58</v>
      </c>
      <c r="U7" s="4"/>
      <c r="V7" s="4"/>
      <c r="W7" s="12" t="s">
        <v>58</v>
      </c>
      <c r="X7" s="12" t="s">
        <v>58</v>
      </c>
      <c r="Y7" s="4"/>
      <c r="Z7" s="12" t="s">
        <v>58</v>
      </c>
      <c r="AA7" s="12" t="s">
        <v>58</v>
      </c>
      <c r="AB7" s="13" t="s">
        <v>54</v>
      </c>
      <c r="AC7" s="13" t="s">
        <v>54</v>
      </c>
      <c r="AD7" s="12" t="s">
        <v>58</v>
      </c>
      <c r="AE7" s="12" t="s">
        <v>58</v>
      </c>
      <c r="AF7" s="4"/>
      <c r="AG7" s="7">
        <f>COUNTA(Septembre34567891011[[#This Row],[1]:[  ]])</f>
        <v>22</v>
      </c>
    </row>
    <row r="8" spans="1:33" ht="50.1" customHeight="1" x14ac:dyDescent="0.25">
      <c r="A8" s="6" t="s">
        <v>37</v>
      </c>
      <c r="B8" s="12" t="s">
        <v>55</v>
      </c>
      <c r="C8" s="12" t="s">
        <v>55</v>
      </c>
      <c r="D8" s="4"/>
      <c r="E8" s="4"/>
      <c r="F8" s="4"/>
      <c r="G8" s="13" t="s">
        <v>54</v>
      </c>
      <c r="H8" s="13" t="s">
        <v>54</v>
      </c>
      <c r="I8" s="12" t="s">
        <v>55</v>
      </c>
      <c r="J8" s="12" t="s">
        <v>55</v>
      </c>
      <c r="K8" s="4"/>
      <c r="L8" s="4"/>
      <c r="M8" s="4"/>
      <c r="N8" s="4"/>
      <c r="O8" s="4"/>
      <c r="P8" s="12" t="s">
        <v>55</v>
      </c>
      <c r="Q8" s="12" t="s">
        <v>55</v>
      </c>
      <c r="R8" s="4"/>
      <c r="S8" s="4"/>
      <c r="T8" s="13" t="s">
        <v>54</v>
      </c>
      <c r="U8" s="4"/>
      <c r="V8" s="4"/>
      <c r="W8" s="12" t="s">
        <v>55</v>
      </c>
      <c r="X8" s="12" t="s">
        <v>55</v>
      </c>
      <c r="Y8" s="4"/>
      <c r="Z8" s="4"/>
      <c r="AA8" s="4"/>
      <c r="AB8" s="13" t="s">
        <v>54</v>
      </c>
      <c r="AC8" s="13" t="s">
        <v>54</v>
      </c>
      <c r="AD8" s="12" t="s">
        <v>55</v>
      </c>
      <c r="AE8" s="12" t="s">
        <v>55</v>
      </c>
      <c r="AF8" s="4"/>
      <c r="AG8" s="7">
        <f>COUNTA(Septembre34567891011[[#This Row],[1]:[  ]])</f>
        <v>15</v>
      </c>
    </row>
    <row r="9" spans="1:33" ht="50.1" customHeight="1" thickBot="1" x14ac:dyDescent="0.3">
      <c r="A9" s="6" t="s">
        <v>38</v>
      </c>
      <c r="B9" s="12"/>
      <c r="C9" s="12"/>
      <c r="D9" s="4"/>
      <c r="E9" s="4"/>
      <c r="F9" s="4"/>
      <c r="G9" s="13" t="s">
        <v>54</v>
      </c>
      <c r="H9" s="13" t="s">
        <v>54</v>
      </c>
      <c r="I9" s="12"/>
      <c r="J9" s="12"/>
      <c r="K9" s="4"/>
      <c r="L9" s="4"/>
      <c r="M9" s="4"/>
      <c r="N9" s="4"/>
      <c r="O9" s="4"/>
      <c r="P9" s="12"/>
      <c r="Q9" s="12"/>
      <c r="R9" s="4"/>
      <c r="S9" s="4"/>
      <c r="T9" s="13" t="s">
        <v>54</v>
      </c>
      <c r="U9" s="4"/>
      <c r="V9" s="4"/>
      <c r="W9" s="12"/>
      <c r="X9" s="12"/>
      <c r="Y9" s="4"/>
      <c r="Z9" s="4"/>
      <c r="AA9" s="4"/>
      <c r="AB9" s="13" t="s">
        <v>54</v>
      </c>
      <c r="AC9" s="13" t="s">
        <v>54</v>
      </c>
      <c r="AD9" s="12"/>
      <c r="AE9" s="12"/>
      <c r="AF9" s="4"/>
      <c r="AG9" s="11">
        <f>COUNTA(Septembre34567891011[[#This Row],[1]:[  ]])</f>
        <v>5</v>
      </c>
    </row>
    <row r="10" spans="1:33" ht="50.1" customHeight="1" thickTop="1" thickBot="1" x14ac:dyDescent="0.3">
      <c r="A10" s="6" t="s">
        <v>39</v>
      </c>
      <c r="B10" s="4"/>
      <c r="C10" s="4"/>
      <c r="D10" s="4"/>
      <c r="E10" s="13" t="s">
        <v>54</v>
      </c>
      <c r="F10" s="4"/>
      <c r="G10" s="13" t="s">
        <v>54</v>
      </c>
      <c r="H10" s="13" t="s">
        <v>54</v>
      </c>
      <c r="I10" s="4"/>
      <c r="J10" s="4"/>
      <c r="K10" s="4"/>
      <c r="L10" s="13" t="s">
        <v>54</v>
      </c>
      <c r="M10" s="4"/>
      <c r="N10" s="4"/>
      <c r="O10" s="4"/>
      <c r="P10" s="4"/>
      <c r="Q10" s="4"/>
      <c r="R10" s="4"/>
      <c r="S10" s="13" t="s">
        <v>54</v>
      </c>
      <c r="T10" s="13" t="s">
        <v>54</v>
      </c>
      <c r="U10" s="4"/>
      <c r="V10" s="4"/>
      <c r="W10" s="4"/>
      <c r="X10" s="4"/>
      <c r="Y10" s="4"/>
      <c r="Z10" s="13" t="s">
        <v>54</v>
      </c>
      <c r="AA10" s="4"/>
      <c r="AB10" s="13" t="s">
        <v>54</v>
      </c>
      <c r="AC10" s="13" t="s">
        <v>54</v>
      </c>
      <c r="AD10" s="4"/>
      <c r="AE10" s="4"/>
      <c r="AF10" s="4"/>
      <c r="AG10" s="11">
        <f>COUNTA(Septembre34567891011[[#This Row],[1]:[  ]])</f>
        <v>9</v>
      </c>
    </row>
    <row r="11" spans="1:33" ht="50.1" customHeight="1" thickTop="1" thickBot="1" x14ac:dyDescent="0.3">
      <c r="A11" s="6" t="s">
        <v>40</v>
      </c>
      <c r="B11" s="4"/>
      <c r="C11" s="4"/>
      <c r="D11" s="4"/>
      <c r="E11" s="13" t="s">
        <v>54</v>
      </c>
      <c r="F11" s="4"/>
      <c r="G11" s="13" t="s">
        <v>54</v>
      </c>
      <c r="H11" s="13" t="s">
        <v>54</v>
      </c>
      <c r="I11" s="4"/>
      <c r="J11" s="4"/>
      <c r="K11" s="4"/>
      <c r="L11" s="13" t="s">
        <v>54</v>
      </c>
      <c r="M11" s="4"/>
      <c r="N11" s="4"/>
      <c r="O11" s="4"/>
      <c r="P11" s="4"/>
      <c r="Q11" s="4"/>
      <c r="R11" s="4"/>
      <c r="S11" s="13" t="s">
        <v>54</v>
      </c>
      <c r="T11" s="13" t="s">
        <v>54</v>
      </c>
      <c r="U11" s="4"/>
      <c r="V11" s="4"/>
      <c r="W11" s="4"/>
      <c r="X11" s="4"/>
      <c r="Y11" s="4"/>
      <c r="Z11" s="13" t="s">
        <v>54</v>
      </c>
      <c r="AA11" s="4"/>
      <c r="AB11" s="13" t="s">
        <v>54</v>
      </c>
      <c r="AC11" s="13" t="s">
        <v>54</v>
      </c>
      <c r="AD11" s="4"/>
      <c r="AE11" s="4"/>
      <c r="AF11" s="4"/>
      <c r="AG11" s="11">
        <f>COUNTA(Septembre34567891011[[#This Row],[1]:[  ]])</f>
        <v>9</v>
      </c>
    </row>
    <row r="12" spans="1:33" ht="50.1" customHeight="1" thickTop="1" thickBot="1" x14ac:dyDescent="0.3">
      <c r="A12" s="6" t="s">
        <v>41</v>
      </c>
      <c r="B12" s="4"/>
      <c r="C12" s="13" t="s">
        <v>54</v>
      </c>
      <c r="D12" s="4"/>
      <c r="E12" s="4"/>
      <c r="F12" s="13" t="s">
        <v>54</v>
      </c>
      <c r="G12" s="13" t="s">
        <v>54</v>
      </c>
      <c r="H12" s="13" t="s">
        <v>54</v>
      </c>
      <c r="I12" s="4"/>
      <c r="J12" s="13" t="s">
        <v>54</v>
      </c>
      <c r="K12" s="4"/>
      <c r="L12" s="4"/>
      <c r="M12" s="4"/>
      <c r="N12" s="4"/>
      <c r="O12" s="4"/>
      <c r="P12" s="4"/>
      <c r="Q12" s="13" t="s">
        <v>54</v>
      </c>
      <c r="R12" s="4"/>
      <c r="S12" s="4"/>
      <c r="T12" s="13" t="s">
        <v>54</v>
      </c>
      <c r="U12" s="4"/>
      <c r="V12" s="4"/>
      <c r="W12" s="4"/>
      <c r="X12" s="13" t="s">
        <v>54</v>
      </c>
      <c r="Y12" s="4"/>
      <c r="Z12" s="4"/>
      <c r="AA12" s="4"/>
      <c r="AB12" s="13" t="s">
        <v>54</v>
      </c>
      <c r="AC12" s="13" t="s">
        <v>54</v>
      </c>
      <c r="AD12" s="4"/>
      <c r="AE12" s="13" t="s">
        <v>54</v>
      </c>
      <c r="AF12" s="4"/>
      <c r="AG12" s="11">
        <f>COUNTA(Septembre34567891011[[#This Row],[1]:[  ]])</f>
        <v>11</v>
      </c>
    </row>
    <row r="13" spans="1:33" ht="50.1" customHeight="1" thickTop="1" x14ac:dyDescent="0.25">
      <c r="A13" s="6" t="s">
        <v>42</v>
      </c>
      <c r="B13" s="13" t="s">
        <v>54</v>
      </c>
      <c r="C13" s="13" t="s">
        <v>54</v>
      </c>
      <c r="D13" s="4"/>
      <c r="E13" s="4"/>
      <c r="F13" s="13" t="s">
        <v>54</v>
      </c>
      <c r="G13" s="13" t="s">
        <v>54</v>
      </c>
      <c r="H13" s="13" t="s">
        <v>54</v>
      </c>
      <c r="I13" s="13" t="s">
        <v>54</v>
      </c>
      <c r="J13" s="13" t="s">
        <v>54</v>
      </c>
      <c r="K13" s="4"/>
      <c r="L13" s="4"/>
      <c r="M13" s="4"/>
      <c r="N13" s="4"/>
      <c r="O13" s="4"/>
      <c r="P13" s="13" t="s">
        <v>54</v>
      </c>
      <c r="Q13" s="13" t="s">
        <v>54</v>
      </c>
      <c r="R13" s="4"/>
      <c r="S13" s="4"/>
      <c r="T13" s="13" t="s">
        <v>54</v>
      </c>
      <c r="U13" s="4"/>
      <c r="V13" s="4"/>
      <c r="W13" s="13" t="s">
        <v>54</v>
      </c>
      <c r="X13" s="13" t="s">
        <v>54</v>
      </c>
      <c r="Y13" s="4"/>
      <c r="Z13" s="4"/>
      <c r="AA13" s="4"/>
      <c r="AB13" s="13" t="s">
        <v>54</v>
      </c>
      <c r="AC13" s="13" t="s">
        <v>54</v>
      </c>
      <c r="AD13" s="13" t="s">
        <v>54</v>
      </c>
      <c r="AE13" s="13" t="s">
        <v>54</v>
      </c>
      <c r="AF13" s="4"/>
      <c r="AG13" s="7">
        <f>COUNTA(Septembre34567891011[[#This Row],[1]:[  ]])</f>
        <v>16</v>
      </c>
    </row>
    <row r="14" spans="1:33" ht="50.1" customHeight="1" thickBot="1" x14ac:dyDescent="0.3">
      <c r="A14" s="6" t="s">
        <v>43</v>
      </c>
      <c r="B14" s="13" t="s">
        <v>54</v>
      </c>
      <c r="C14" s="13" t="s">
        <v>54</v>
      </c>
      <c r="D14" s="4"/>
      <c r="E14" s="4"/>
      <c r="F14" s="4"/>
      <c r="G14" s="13" t="s">
        <v>54</v>
      </c>
      <c r="H14" s="13" t="s">
        <v>54</v>
      </c>
      <c r="I14" s="13" t="s">
        <v>54</v>
      </c>
      <c r="J14" s="13" t="s">
        <v>54</v>
      </c>
      <c r="K14" s="4"/>
      <c r="L14" s="4"/>
      <c r="M14" s="4"/>
      <c r="N14" s="4"/>
      <c r="O14" s="4"/>
      <c r="P14" s="13" t="s">
        <v>54</v>
      </c>
      <c r="Q14" s="13" t="s">
        <v>54</v>
      </c>
      <c r="R14" s="4"/>
      <c r="S14" s="4"/>
      <c r="T14" s="13" t="s">
        <v>54</v>
      </c>
      <c r="U14" s="4"/>
      <c r="V14" s="4"/>
      <c r="W14" s="13" t="s">
        <v>54</v>
      </c>
      <c r="X14" s="13" t="s">
        <v>54</v>
      </c>
      <c r="Y14" s="4"/>
      <c r="Z14" s="4"/>
      <c r="AA14" s="4"/>
      <c r="AB14" s="13" t="s">
        <v>54</v>
      </c>
      <c r="AC14" s="13" t="s">
        <v>54</v>
      </c>
      <c r="AD14" s="13" t="s">
        <v>54</v>
      </c>
      <c r="AE14" s="13" t="s">
        <v>54</v>
      </c>
      <c r="AF14" s="4"/>
      <c r="AG14" s="11">
        <f>COUNTA(Septembre34567891011[[#This Row],[1]:[  ]])</f>
        <v>15</v>
      </c>
    </row>
    <row r="15" spans="1:33" ht="50.1" customHeight="1" thickTop="1" thickBot="1" x14ac:dyDescent="0.3">
      <c r="A15" s="6" t="s">
        <v>44</v>
      </c>
      <c r="B15" s="4"/>
      <c r="C15" s="13" t="s">
        <v>54</v>
      </c>
      <c r="D15" s="4"/>
      <c r="E15" s="4"/>
      <c r="F15" s="4"/>
      <c r="G15" s="13" t="s">
        <v>54</v>
      </c>
      <c r="H15" s="13" t="s">
        <v>54</v>
      </c>
      <c r="I15" s="4"/>
      <c r="J15" s="13" t="s">
        <v>54</v>
      </c>
      <c r="K15" s="4"/>
      <c r="L15" s="4"/>
      <c r="M15" s="4"/>
      <c r="N15" s="4"/>
      <c r="O15" s="4"/>
      <c r="P15" s="4"/>
      <c r="Q15" s="13" t="s">
        <v>54</v>
      </c>
      <c r="R15" s="4"/>
      <c r="S15" s="4"/>
      <c r="T15" s="13" t="s">
        <v>54</v>
      </c>
      <c r="U15" s="4"/>
      <c r="V15" s="4"/>
      <c r="W15" s="4"/>
      <c r="X15" s="13" t="s">
        <v>54</v>
      </c>
      <c r="Y15" s="4"/>
      <c r="Z15" s="4"/>
      <c r="AA15" s="4"/>
      <c r="AB15" s="13" t="s">
        <v>54</v>
      </c>
      <c r="AC15" s="13" t="s">
        <v>54</v>
      </c>
      <c r="AD15" s="4"/>
      <c r="AE15" s="13" t="s">
        <v>54</v>
      </c>
      <c r="AF15" s="4"/>
      <c r="AG15" s="11">
        <f>COUNTA(Septembre34567891011[[#This Row],[1]:[  ]])</f>
        <v>10</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COUNTA(Septembre34567891011[[#This Row],[1]:[  ]])</f>
        <v>0</v>
      </c>
    </row>
    <row r="17" spans="1:33" x14ac:dyDescent="0.25">
      <c r="A17" s="9"/>
      <c r="B17" s="10">
        <f>SUBTOTAL(103,Septembre34567891011[1])</f>
        <v>7</v>
      </c>
      <c r="C17" s="10">
        <f>SUBTOTAL(103,Septembre34567891011[2])</f>
        <v>9</v>
      </c>
      <c r="D17" s="10">
        <f>SUBTOTAL(103,Septembre34567891011[3])</f>
        <v>2</v>
      </c>
      <c r="E17" s="10">
        <f>SUBTOTAL(103,Septembre34567891011[4])</f>
        <v>6</v>
      </c>
      <c r="F17" s="10">
        <f>SUBTOTAL(103,Septembre34567891011[5])</f>
        <v>6</v>
      </c>
      <c r="G17" s="10">
        <f>SUBTOTAL(103,Septembre34567891011[6])</f>
        <v>12</v>
      </c>
      <c r="H17" s="10">
        <f>SUBTOTAL(103,Septembre34567891011[7])</f>
        <v>12</v>
      </c>
      <c r="I17" s="10">
        <f>SUBTOTAL(103,Septembre34567891011[8])</f>
        <v>7</v>
      </c>
      <c r="J17" s="10">
        <f>SUBTOTAL(103,Septembre34567891011[9])</f>
        <v>9</v>
      </c>
      <c r="K17" s="10">
        <f>SUBTOTAL(103,Septembre34567891011[10])</f>
        <v>2</v>
      </c>
      <c r="L17" s="10">
        <f>SUBTOTAL(103,Septembre34567891011[11])</f>
        <v>6</v>
      </c>
      <c r="M17" s="10">
        <f>SUBTOTAL(103,Septembre34567891011[12])</f>
        <v>4</v>
      </c>
      <c r="N17" s="10">
        <f>SUBTOTAL(103,Septembre34567891011[13])</f>
        <v>0</v>
      </c>
      <c r="O17" s="10">
        <f>SUBTOTAL(103,Septembre34567891011[14])</f>
        <v>0</v>
      </c>
      <c r="P17" s="10">
        <f>SUBTOTAL(103,Septembre34567891011[15])</f>
        <v>7</v>
      </c>
      <c r="Q17" s="10">
        <f>SUBTOTAL(103,Septembre34567891011[16])</f>
        <v>9</v>
      </c>
      <c r="R17" s="10">
        <f>SUBTOTAL(103,Septembre34567891011[17])</f>
        <v>2</v>
      </c>
      <c r="S17" s="10">
        <f>SUBTOTAL(103,Septembre34567891011[18])</f>
        <v>6</v>
      </c>
      <c r="T17" s="10">
        <f>SUBTOTAL(103,Septembre34567891011[19])</f>
        <v>12</v>
      </c>
      <c r="U17" s="10">
        <f>SUBTOTAL(103,Septembre34567891011[20])</f>
        <v>0</v>
      </c>
      <c r="V17" s="10">
        <f>SUBTOTAL(103,Septembre34567891011[21])</f>
        <v>0</v>
      </c>
      <c r="W17" s="10">
        <f>SUBTOTAL(103,Septembre34567891011[22])</f>
        <v>7</v>
      </c>
      <c r="X17" s="10">
        <f>SUBTOTAL(103,Septembre34567891011[23])</f>
        <v>9</v>
      </c>
      <c r="Y17" s="10">
        <f>SUBTOTAL(103,Septembre34567891011[24])</f>
        <v>2</v>
      </c>
      <c r="Z17" s="10">
        <f>SUBTOTAL(103,Septembre34567891011[25])</f>
        <v>6</v>
      </c>
      <c r="AA17" s="10">
        <f>SUBTOTAL(103,Septembre34567891011[26])</f>
        <v>4</v>
      </c>
      <c r="AB17" s="10">
        <f>SUBTOTAL(103,Septembre34567891011[27])</f>
        <v>12</v>
      </c>
      <c r="AC17" s="10">
        <f>SUBTOTAL(103,Septembre34567891011[28])</f>
        <v>12</v>
      </c>
      <c r="AD17" s="10">
        <f>SUBTOTAL(103,Septembre34567891011[29])</f>
        <v>7</v>
      </c>
      <c r="AE17" s="10">
        <f>SUBTOTAL(109,Septembre34567891011[30])</f>
        <v>0</v>
      </c>
      <c r="AF17" s="10">
        <f>SUBTOTAL(109,Septembre34567891011[[  ]])</f>
        <v>0</v>
      </c>
      <c r="AG17" s="10">
        <f>SUBTOTAL(109,Septembre34567891011[Total des jours])</f>
        <v>186</v>
      </c>
    </row>
  </sheetData>
  <mergeCells count="1">
    <mergeCell ref="B1:AF1"/>
  </mergeCells>
  <phoneticPr fontId="5" type="noConversion"/>
  <conditionalFormatting sqref="B10:B11 G4:H15">
    <cfRule type="expression" priority="1009" stopIfTrue="1">
      <formula>B4=""</formula>
    </cfRule>
  </conditionalFormatting>
  <conditionalFormatting sqref="B10:B15">
    <cfRule type="expression" priority="973" stopIfTrue="1">
      <formula>B10=""</formula>
    </cfRule>
    <cfRule type="expression" dxfId="4398" priority="978" stopIfTrue="1">
      <formula>B10=CléCongé</formula>
    </cfRule>
    <cfRule type="expression" dxfId="4397" priority="977" stopIfTrue="1">
      <formula>B10=CléPersonnel</formula>
    </cfRule>
    <cfRule type="expression" dxfId="4396" priority="976" stopIfTrue="1">
      <formula>B10=CléMaladie</formula>
    </cfRule>
    <cfRule type="expression" dxfId="4395" priority="975" stopIfTrue="1">
      <formula>B10=CléPersonnalisée1</formula>
    </cfRule>
    <cfRule type="expression" dxfId="4394" priority="974" stopIfTrue="1">
      <formula>B10=CléPersonnalisée2</formula>
    </cfRule>
  </conditionalFormatting>
  <conditionalFormatting sqref="B13:B14">
    <cfRule type="expression" dxfId="4393" priority="918" stopIfTrue="1">
      <formula>B13=CléCongé</formula>
    </cfRule>
    <cfRule type="expression" dxfId="4392" priority="917" stopIfTrue="1">
      <formula>B13=CléPersonnel</formula>
    </cfRule>
    <cfRule type="expression" dxfId="4391" priority="916" stopIfTrue="1">
      <formula>B13=CléMaladie</formula>
    </cfRule>
    <cfRule type="expression" dxfId="4390" priority="915" stopIfTrue="1">
      <formula>B13=CléPersonnalisée1</formula>
    </cfRule>
    <cfRule type="expression" dxfId="4389" priority="914" stopIfTrue="1">
      <formula>B13=CléPersonnalisée2</formula>
    </cfRule>
    <cfRule type="expression" priority="913" stopIfTrue="1">
      <formula>B13=""</formula>
    </cfRule>
    <cfRule type="expression" priority="1057" stopIfTrue="1">
      <formula>B13=""</formula>
    </cfRule>
    <cfRule type="expression" dxfId="4388" priority="1058" stopIfTrue="1">
      <formula>B13=CléPersonnalisée2</formula>
    </cfRule>
    <cfRule type="expression" dxfId="4387" priority="1059" stopIfTrue="1">
      <formula>B13=CléPersonnalisée1</formula>
    </cfRule>
    <cfRule type="expression" dxfId="4386" priority="1060" stopIfTrue="1">
      <formula>B13=CléMaladie</formula>
    </cfRule>
    <cfRule type="expression" dxfId="4385" priority="1061" stopIfTrue="1">
      <formula>B13=CléPersonnel</formula>
    </cfRule>
    <cfRule type="expression" dxfId="4384" priority="1062" stopIfTrue="1">
      <formula>B13=CléCongé</formula>
    </cfRule>
  </conditionalFormatting>
  <conditionalFormatting sqref="B8:E15 I4:M15 B4:F7">
    <cfRule type="expression" priority="1063" stopIfTrue="1">
      <formula>B4=""</formula>
    </cfRule>
  </conditionalFormatting>
  <conditionalFormatting sqref="B4:F7 I4:M15 B8:E15">
    <cfRule type="expression" dxfId="4383" priority="1067" stopIfTrue="1">
      <formula>B4=CléPersonnel</formula>
    </cfRule>
    <cfRule type="expression" dxfId="4382" priority="1066" stopIfTrue="1">
      <formula>B4=CléMaladie</formula>
    </cfRule>
    <cfRule type="expression" dxfId="4381" priority="1065" stopIfTrue="1">
      <formula>B4=CléPersonnalisée1</formula>
    </cfRule>
    <cfRule type="expression" dxfId="4380" priority="1068" stopIfTrue="1">
      <formula>B4=CléCongé</formula>
    </cfRule>
    <cfRule type="expression" dxfId="4379" priority="1064" stopIfTrue="1">
      <formula>B4=CléPersonnalisée2</formula>
    </cfRule>
  </conditionalFormatting>
  <conditionalFormatting sqref="C4:C5">
    <cfRule type="expression" dxfId="4378" priority="966" stopIfTrue="1">
      <formula>C4=CléCongé</formula>
    </cfRule>
    <cfRule type="expression" dxfId="4377" priority="965" stopIfTrue="1">
      <formula>C4=CléPersonnel</formula>
    </cfRule>
    <cfRule type="expression" dxfId="4376" priority="964" stopIfTrue="1">
      <formula>C4=CléMaladie</formula>
    </cfRule>
    <cfRule type="expression" dxfId="4375" priority="963" stopIfTrue="1">
      <formula>C4=CléPersonnalisée1</formula>
    </cfRule>
    <cfRule type="expression" dxfId="4374" priority="962" stopIfTrue="1">
      <formula>C4=CléPersonnalisée2</formula>
    </cfRule>
    <cfRule type="expression" priority="961" stopIfTrue="1">
      <formula>C4=""</formula>
    </cfRule>
  </conditionalFormatting>
  <conditionalFormatting sqref="C12:C15">
    <cfRule type="expression" dxfId="4373" priority="1046" stopIfTrue="1">
      <formula>C12=CléPersonnalisée2</formula>
    </cfRule>
    <cfRule type="expression" priority="1045" stopIfTrue="1">
      <formula>C12=""</formula>
    </cfRule>
    <cfRule type="expression" dxfId="4372" priority="1050" stopIfTrue="1">
      <formula>C12=CléCongé</formula>
    </cfRule>
    <cfRule type="expression" dxfId="4371" priority="1049" stopIfTrue="1">
      <formula>C12=CléPersonnel</formula>
    </cfRule>
    <cfRule type="expression" dxfId="4370" priority="1048" stopIfTrue="1">
      <formula>C12=CléMaladie</formula>
    </cfRule>
    <cfRule type="expression" priority="901" stopIfTrue="1">
      <formula>C12=""</formula>
    </cfRule>
    <cfRule type="expression" dxfId="4369" priority="902" stopIfTrue="1">
      <formula>C12=CléPersonnalisée2</formula>
    </cfRule>
    <cfRule type="expression" dxfId="4368" priority="903" stopIfTrue="1">
      <formula>C12=CléPersonnalisée1</formula>
    </cfRule>
    <cfRule type="expression" dxfId="4367" priority="904" stopIfTrue="1">
      <formula>C12=CléMaladie</formula>
    </cfRule>
    <cfRule type="expression" dxfId="4366" priority="906" stopIfTrue="1">
      <formula>C12=CléCongé</formula>
    </cfRule>
    <cfRule type="expression" dxfId="4365" priority="905" stopIfTrue="1">
      <formula>C12=CléPersonnel</formula>
    </cfRule>
    <cfRule type="expression" dxfId="4364" priority="1047" stopIfTrue="1">
      <formula>C12=CléPersonnalisée1</formula>
    </cfRule>
  </conditionalFormatting>
  <conditionalFormatting sqref="C13:C14">
    <cfRule type="expression" priority="997" stopIfTrue="1">
      <formula>C13=""</formula>
    </cfRule>
    <cfRule type="expression" dxfId="4363" priority="998" stopIfTrue="1">
      <formula>C13=CléPersonnalisée2</formula>
    </cfRule>
    <cfRule type="expression" dxfId="4362" priority="999" stopIfTrue="1">
      <formula>C13=CléPersonnalisée1</formula>
    </cfRule>
    <cfRule type="expression" dxfId="4361" priority="1000" stopIfTrue="1">
      <formula>C13=CléMaladie</formula>
    </cfRule>
    <cfRule type="expression" dxfId="4360" priority="1001" stopIfTrue="1">
      <formula>C13=CléPersonnel</formula>
    </cfRule>
    <cfRule type="expression" dxfId="4359" priority="1002" stopIfTrue="1">
      <formula>C13=CléCongé</formula>
    </cfRule>
  </conditionalFormatting>
  <conditionalFormatting sqref="D4:D5">
    <cfRule type="expression" dxfId="4358" priority="893" stopIfTrue="1">
      <formula>D4=CléPersonnel</formula>
    </cfRule>
    <cfRule type="expression" dxfId="4357" priority="892" stopIfTrue="1">
      <formula>D4=CléMaladie</formula>
    </cfRule>
    <cfRule type="expression" dxfId="4356" priority="894" stopIfTrue="1">
      <formula>D4=CléCongé</formula>
    </cfRule>
    <cfRule type="expression" dxfId="4355" priority="1036" stopIfTrue="1">
      <formula>D4=CléMaladie</formula>
    </cfRule>
    <cfRule type="expression" dxfId="4354" priority="891" stopIfTrue="1">
      <formula>D4=CléPersonnalisée1</formula>
    </cfRule>
    <cfRule type="expression" dxfId="4353" priority="890" stopIfTrue="1">
      <formula>D4=CléPersonnalisée2</formula>
    </cfRule>
    <cfRule type="expression" dxfId="4352" priority="1034" stopIfTrue="1">
      <formula>D4=CléPersonnalisée2</formula>
    </cfRule>
    <cfRule type="expression" priority="1033" stopIfTrue="1">
      <formula>D4=""</formula>
    </cfRule>
    <cfRule type="expression" priority="889" stopIfTrue="1">
      <formula>D4=""</formula>
    </cfRule>
    <cfRule type="expression" dxfId="4351" priority="1037" stopIfTrue="1">
      <formula>D4=CléPersonnel</formula>
    </cfRule>
    <cfRule type="expression" dxfId="4350" priority="1038" stopIfTrue="1">
      <formula>D4=CléCongé</formula>
    </cfRule>
    <cfRule type="expression" dxfId="4349" priority="1035" stopIfTrue="1">
      <formula>D4=CléPersonnalisée1</formula>
    </cfRule>
  </conditionalFormatting>
  <conditionalFormatting sqref="D10:D15">
    <cfRule type="expression" dxfId="4348" priority="959" stopIfTrue="1">
      <formula>D10=CléPersonnel</formula>
    </cfRule>
    <cfRule type="expression" dxfId="4347" priority="958" stopIfTrue="1">
      <formula>D10=CléMaladie</formula>
    </cfRule>
    <cfRule type="expression" dxfId="4346" priority="957" stopIfTrue="1">
      <formula>D10=CléPersonnalisée1</formula>
    </cfRule>
    <cfRule type="expression" priority="955" stopIfTrue="1">
      <formula>D10=""</formula>
    </cfRule>
    <cfRule type="expression" dxfId="4345" priority="956" stopIfTrue="1">
      <formula>D10=CléPersonnalisée2</formula>
    </cfRule>
    <cfRule type="expression" dxfId="4344" priority="960" stopIfTrue="1">
      <formula>D10=CléCongé</formula>
    </cfRule>
  </conditionalFormatting>
  <conditionalFormatting sqref="E4:E5">
    <cfRule type="expression" dxfId="4343" priority="980" stopIfTrue="1">
      <formula>E4=CléPersonnalisée2</formula>
    </cfRule>
    <cfRule type="expression" priority="979" stopIfTrue="1">
      <formula>E4=""</formula>
    </cfRule>
    <cfRule type="expression" dxfId="4342" priority="983" stopIfTrue="1">
      <formula>E4=CléPersonnel</formula>
    </cfRule>
    <cfRule type="expression" dxfId="4341" priority="984" stopIfTrue="1">
      <formula>E4=CléCongé</formula>
    </cfRule>
    <cfRule type="expression" dxfId="4340" priority="982" stopIfTrue="1">
      <formula>E4=CléMaladie</formula>
    </cfRule>
    <cfRule type="expression" dxfId="4339" priority="981" stopIfTrue="1">
      <formula>E4=CléPersonnalisée1</formula>
    </cfRule>
  </conditionalFormatting>
  <conditionalFormatting sqref="E10:E11">
    <cfRule type="expression" dxfId="4338" priority="888" stopIfTrue="1">
      <formula>E10=CléCongé</formula>
    </cfRule>
    <cfRule type="expression" dxfId="4337" priority="887" stopIfTrue="1">
      <formula>E10=CléPersonnel</formula>
    </cfRule>
    <cfRule type="expression" dxfId="4336" priority="886" stopIfTrue="1">
      <formula>E10=CléMaladie</formula>
    </cfRule>
    <cfRule type="expression" priority="1027" stopIfTrue="1">
      <formula>E10=""</formula>
    </cfRule>
    <cfRule type="expression" dxfId="4335" priority="1031" stopIfTrue="1">
      <formula>E10=CléPersonnel</formula>
    </cfRule>
    <cfRule type="expression" dxfId="4334" priority="884" stopIfTrue="1">
      <formula>E10=CléPersonnalisée2</formula>
    </cfRule>
    <cfRule type="expression" dxfId="4333" priority="1032" stopIfTrue="1">
      <formula>E10=CléCongé</formula>
    </cfRule>
    <cfRule type="expression" priority="883" stopIfTrue="1">
      <formula>E10=""</formula>
    </cfRule>
    <cfRule type="expression" dxfId="4332" priority="1030" stopIfTrue="1">
      <formula>E10=CléMaladie</formula>
    </cfRule>
    <cfRule type="expression" dxfId="4331" priority="1029" stopIfTrue="1">
      <formula>E10=CléPersonnalisée1</formula>
    </cfRule>
    <cfRule type="expression" dxfId="4330" priority="1028" stopIfTrue="1">
      <formula>E10=CléPersonnalisée2</formula>
    </cfRule>
    <cfRule type="expression" dxfId="4329" priority="885" stopIfTrue="1">
      <formula>E10=CléPersonnalisée1</formula>
    </cfRule>
  </conditionalFormatting>
  <conditionalFormatting sqref="E13:E14">
    <cfRule type="expression" dxfId="4328" priority="952" stopIfTrue="1">
      <formula>E13=CléMaladie</formula>
    </cfRule>
    <cfRule type="expression" dxfId="4327" priority="929" stopIfTrue="1">
      <formula>E13=CléPersonnel</formula>
    </cfRule>
    <cfRule type="expression" dxfId="4326" priority="928" stopIfTrue="1">
      <formula>E13=CléMaladie</formula>
    </cfRule>
    <cfRule type="expression" dxfId="4325" priority="927" stopIfTrue="1">
      <formula>E13=CléPersonnalisée1</formula>
    </cfRule>
    <cfRule type="expression" dxfId="4324" priority="926" stopIfTrue="1">
      <formula>E13=CléPersonnalisée2</formula>
    </cfRule>
    <cfRule type="expression" priority="925" stopIfTrue="1">
      <formula>E13=""</formula>
    </cfRule>
    <cfRule type="expression" dxfId="4323" priority="954" stopIfTrue="1">
      <formula>E13=CléCongé</formula>
    </cfRule>
    <cfRule type="expression" dxfId="4322" priority="953" stopIfTrue="1">
      <formula>E13=CléPersonnel</formula>
    </cfRule>
    <cfRule type="expression" dxfId="4321" priority="930" stopIfTrue="1">
      <formula>E13=CléCongé</formula>
    </cfRule>
    <cfRule type="expression" dxfId="4320" priority="951" stopIfTrue="1">
      <formula>E13=CléPersonnalisée1</formula>
    </cfRule>
    <cfRule type="expression" dxfId="4319" priority="950" stopIfTrue="1">
      <formula>E13=CléPersonnalisée2</formula>
    </cfRule>
    <cfRule type="expression" priority="949" stopIfTrue="1">
      <formula>E13=""</formula>
    </cfRule>
  </conditionalFormatting>
  <conditionalFormatting sqref="F8:F9">
    <cfRule type="expression" dxfId="4318" priority="50" stopIfTrue="1">
      <formula>F8=CléPersonnalisée2</formula>
    </cfRule>
    <cfRule type="expression" dxfId="4317" priority="51" stopIfTrue="1">
      <formula>F8=CléPersonnalisée1</formula>
    </cfRule>
    <cfRule type="expression" dxfId="4316" priority="52" stopIfTrue="1">
      <formula>F8=CléMaladie</formula>
    </cfRule>
    <cfRule type="expression" dxfId="4315" priority="53" stopIfTrue="1">
      <formula>F8=CléPersonnel</formula>
    </cfRule>
    <cfRule type="expression" dxfId="4314" priority="54" stopIfTrue="1">
      <formula>F8=CléCongé</formula>
    </cfRule>
    <cfRule type="expression" priority="49" stopIfTrue="1">
      <formula>F8=""</formula>
    </cfRule>
  </conditionalFormatting>
  <conditionalFormatting sqref="F8:F15">
    <cfRule type="expression" priority="43" stopIfTrue="1">
      <formula>F8=""</formula>
    </cfRule>
    <cfRule type="expression" dxfId="4313" priority="44" stopIfTrue="1">
      <formula>F8=CléPersonnalisée2</formula>
    </cfRule>
    <cfRule type="expression" dxfId="4312" priority="47" stopIfTrue="1">
      <formula>F8=CléPersonnel</formula>
    </cfRule>
    <cfRule type="expression" dxfId="4311" priority="48" stopIfTrue="1">
      <formula>F8=CléCongé</formula>
    </cfRule>
    <cfRule type="expression" dxfId="4310" priority="46" stopIfTrue="1">
      <formula>F8=CléMaladie</formula>
    </cfRule>
    <cfRule type="expression" dxfId="4309" priority="45" stopIfTrue="1">
      <formula>F8=CléPersonnalisée1</formula>
    </cfRule>
  </conditionalFormatting>
  <conditionalFormatting sqref="F12:F15">
    <cfRule type="expression" priority="37" stopIfTrue="1">
      <formula>F12=""</formula>
    </cfRule>
    <cfRule type="expression" dxfId="4308" priority="40" stopIfTrue="1">
      <formula>F12=CléMaladie</formula>
    </cfRule>
    <cfRule type="expression" dxfId="4307" priority="41" stopIfTrue="1">
      <formula>F12=CléPersonnel</formula>
    </cfRule>
    <cfRule type="expression" dxfId="4306" priority="39" stopIfTrue="1">
      <formula>F12=CléPersonnalisée1</formula>
    </cfRule>
    <cfRule type="expression" dxfId="4305" priority="38" stopIfTrue="1">
      <formula>F12=CléPersonnalisée2</formula>
    </cfRule>
    <cfRule type="expression" dxfId="4304" priority="42" stopIfTrue="1">
      <formula>F12=CléCongé</formula>
    </cfRule>
  </conditionalFormatting>
  <conditionalFormatting sqref="G4:G15">
    <cfRule type="expression" priority="25" stopIfTrue="1">
      <formula>G4=""</formula>
    </cfRule>
    <cfRule type="expression" priority="19" stopIfTrue="1">
      <formula>G4=""</formula>
    </cfRule>
    <cfRule type="expression" dxfId="4303" priority="20" stopIfTrue="1">
      <formula>G4=CléPersonnalisée2</formula>
    </cfRule>
    <cfRule type="expression" dxfId="4302" priority="21" stopIfTrue="1">
      <formula>G4=CléPersonnalisée1</formula>
    </cfRule>
    <cfRule type="expression" dxfId="4301" priority="23" stopIfTrue="1">
      <formula>G4=CléPersonnel</formula>
    </cfRule>
    <cfRule type="expression" dxfId="4300" priority="24" stopIfTrue="1">
      <formula>G4=CléCongé</formula>
    </cfRule>
    <cfRule type="expression" dxfId="4299" priority="26" stopIfTrue="1">
      <formula>G4=CléPersonnalisée2</formula>
    </cfRule>
    <cfRule type="expression" dxfId="4298" priority="27" stopIfTrue="1">
      <formula>G4=CléPersonnalisée1</formula>
    </cfRule>
    <cfRule type="expression" dxfId="4297" priority="29" stopIfTrue="1">
      <formula>G4=CléPersonnel</formula>
    </cfRule>
    <cfRule type="expression" dxfId="4296" priority="30" stopIfTrue="1">
      <formula>G4=CléCongé</formula>
    </cfRule>
    <cfRule type="expression" dxfId="4295" priority="36" stopIfTrue="1">
      <formula>G4=CléCongé</formula>
    </cfRule>
    <cfRule type="expression" dxfId="4294" priority="28" stopIfTrue="1">
      <formula>G4=CléMaladie</formula>
    </cfRule>
    <cfRule type="expression" dxfId="4293" priority="22" stopIfTrue="1">
      <formula>G4=CléMaladie</formula>
    </cfRule>
    <cfRule type="expression" dxfId="4292" priority="35" stopIfTrue="1">
      <formula>G4=CléPersonnel</formula>
    </cfRule>
    <cfRule type="expression" dxfId="4291" priority="34" stopIfTrue="1">
      <formula>G4=CléMaladie</formula>
    </cfRule>
    <cfRule type="expression" dxfId="4290" priority="33" stopIfTrue="1">
      <formula>G4=CléPersonnalisée1</formula>
    </cfRule>
    <cfRule type="expression" dxfId="4289" priority="32" stopIfTrue="1">
      <formula>G4=CléPersonnalisée2</formula>
    </cfRule>
    <cfRule type="expression" priority="31" stopIfTrue="1">
      <formula>G4=""</formula>
    </cfRule>
  </conditionalFormatting>
  <conditionalFormatting sqref="G4:H15 B10:B11">
    <cfRule type="expression" dxfId="4288" priority="1011" stopIfTrue="1">
      <formula>B4=CléPersonnalisée1</formula>
    </cfRule>
    <cfRule type="expression" dxfId="4287" priority="1010" stopIfTrue="1">
      <formula>B4=CléPersonnalisée2</formula>
    </cfRule>
    <cfRule type="expression" dxfId="4286" priority="1012" stopIfTrue="1">
      <formula>B4=CléMaladie</formula>
    </cfRule>
    <cfRule type="expression" dxfId="4285" priority="1013" stopIfTrue="1">
      <formula>B4=CléPersonnel</formula>
    </cfRule>
    <cfRule type="expression" dxfId="4284" priority="1014" stopIfTrue="1">
      <formula>B4=CléCongé</formula>
    </cfRule>
  </conditionalFormatting>
  <conditionalFormatting sqref="H4:H15">
    <cfRule type="expression" dxfId="4283" priority="396" stopIfTrue="1">
      <formula>H4=CléCongé</formula>
    </cfRule>
    <cfRule type="expression" dxfId="4282" priority="399" stopIfTrue="1">
      <formula>H4=CléPersonnalisée1</formula>
    </cfRule>
    <cfRule type="expression" dxfId="4281" priority="400" stopIfTrue="1">
      <formula>H4=CléMaladie</formula>
    </cfRule>
    <cfRule type="expression" dxfId="4280" priority="405" stopIfTrue="1">
      <formula>H4=CléPersonnalisée1</formula>
    </cfRule>
    <cfRule type="expression" dxfId="4279" priority="401" stopIfTrue="1">
      <formula>H4=CléPersonnel</formula>
    </cfRule>
    <cfRule type="expression" dxfId="4278" priority="402" stopIfTrue="1">
      <formula>H4=CléCongé</formula>
    </cfRule>
    <cfRule type="expression" priority="403" stopIfTrue="1">
      <formula>H4=""</formula>
    </cfRule>
    <cfRule type="expression" dxfId="4277" priority="404" stopIfTrue="1">
      <formula>H4=CléPersonnalisée2</formula>
    </cfRule>
    <cfRule type="expression" dxfId="4276" priority="408" stopIfTrue="1">
      <formula>H4=CléCongé</formula>
    </cfRule>
    <cfRule type="expression" dxfId="4275" priority="407" stopIfTrue="1">
      <formula>H4=CléPersonnel</formula>
    </cfRule>
    <cfRule type="expression" dxfId="4274" priority="392" stopIfTrue="1">
      <formula>H4=CléPersonnalisée2</formula>
    </cfRule>
    <cfRule type="expression" priority="391" stopIfTrue="1">
      <formula>H4=""</formula>
    </cfRule>
    <cfRule type="expression" dxfId="4273" priority="406" stopIfTrue="1">
      <formula>H4=CléMaladie</formula>
    </cfRule>
    <cfRule type="expression" dxfId="4272" priority="393" stopIfTrue="1">
      <formula>H4=CléPersonnalisée1</formula>
    </cfRule>
    <cfRule type="expression" dxfId="4271" priority="394" stopIfTrue="1">
      <formula>H4=CléMaladie</formula>
    </cfRule>
    <cfRule type="expression" dxfId="4270" priority="395" stopIfTrue="1">
      <formula>H4=CléPersonnel</formula>
    </cfRule>
    <cfRule type="expression" priority="397" stopIfTrue="1">
      <formula>H4=""</formula>
    </cfRule>
    <cfRule type="expression" dxfId="4269" priority="398" stopIfTrue="1">
      <formula>H4=CléPersonnalisée2</formula>
    </cfRule>
  </conditionalFormatting>
  <conditionalFormatting sqref="I10:I15">
    <cfRule type="expression" dxfId="4268" priority="972" stopIfTrue="1">
      <formula>I10=CléCongé</formula>
    </cfRule>
    <cfRule type="expression" dxfId="4267" priority="971" stopIfTrue="1">
      <formula>I10=CléPersonnel</formula>
    </cfRule>
    <cfRule type="expression" dxfId="4266" priority="970" stopIfTrue="1">
      <formula>I10=CléMaladie</formula>
    </cfRule>
    <cfRule type="expression" dxfId="4265" priority="969" stopIfTrue="1">
      <formula>I10=CléPersonnalisée1</formula>
    </cfRule>
    <cfRule type="expression" dxfId="4264" priority="968" stopIfTrue="1">
      <formula>I10=CléPersonnalisée2</formula>
    </cfRule>
    <cfRule type="expression" priority="967" stopIfTrue="1">
      <formula>I10=""</formula>
    </cfRule>
  </conditionalFormatting>
  <conditionalFormatting sqref="I13:I14">
    <cfRule type="expression" priority="1051" stopIfTrue="1">
      <formula>I13=""</formula>
    </cfRule>
    <cfRule type="expression" dxfId="4263" priority="912" stopIfTrue="1">
      <formula>I13=CléCongé</formula>
    </cfRule>
    <cfRule type="expression" dxfId="4262" priority="1053" stopIfTrue="1">
      <formula>I13=CléPersonnalisée1</formula>
    </cfRule>
    <cfRule type="expression" dxfId="4261" priority="1054" stopIfTrue="1">
      <formula>I13=CléMaladie</formula>
    </cfRule>
    <cfRule type="expression" dxfId="4260" priority="1055" stopIfTrue="1">
      <formula>I13=CléPersonnel</formula>
    </cfRule>
    <cfRule type="expression" dxfId="4259" priority="1052" stopIfTrue="1">
      <formula>I13=CléPersonnalisée2</formula>
    </cfRule>
    <cfRule type="expression" dxfId="4258" priority="908" stopIfTrue="1">
      <formula>I13=CléPersonnalisée2</formula>
    </cfRule>
    <cfRule type="expression" dxfId="4257" priority="909" stopIfTrue="1">
      <formula>I13=CléPersonnalisée1</formula>
    </cfRule>
    <cfRule type="expression" priority="907" stopIfTrue="1">
      <formula>I13=""</formula>
    </cfRule>
    <cfRule type="expression" dxfId="4256" priority="910" stopIfTrue="1">
      <formula>I13=CléMaladie</formula>
    </cfRule>
    <cfRule type="expression" dxfId="4255" priority="911" stopIfTrue="1">
      <formula>I13=CléPersonnel</formula>
    </cfRule>
    <cfRule type="expression" dxfId="4254" priority="1056" stopIfTrue="1">
      <formula>I13=CléCongé</formula>
    </cfRule>
  </conditionalFormatting>
  <conditionalFormatting sqref="I4:M9">
    <cfRule type="expression" dxfId="4253" priority="1074" stopIfTrue="1">
      <formula>I4=CléCongé</formula>
    </cfRule>
    <cfRule type="expression" dxfId="4252" priority="1073" stopIfTrue="1">
      <formula>I4=CléPersonnel</formula>
    </cfRule>
    <cfRule type="expression" priority="1069" stopIfTrue="1">
      <formula>I4=""</formula>
    </cfRule>
    <cfRule type="expression" dxfId="4251" priority="1070" stopIfTrue="1">
      <formula>I4=CléPersonnalisée2</formula>
    </cfRule>
    <cfRule type="expression" dxfId="4250" priority="1071" stopIfTrue="1">
      <formula>I4=CléPersonnalisée1</formula>
    </cfRule>
    <cfRule type="expression" dxfId="4249" priority="1072" stopIfTrue="1">
      <formula>I4=CléMaladie</formula>
    </cfRule>
  </conditionalFormatting>
  <conditionalFormatting sqref="J12:J15">
    <cfRule type="expression" dxfId="4248" priority="896" stopIfTrue="1">
      <formula>J12=CléPersonnalisée2</formula>
    </cfRule>
    <cfRule type="expression" dxfId="4247" priority="897" stopIfTrue="1">
      <formula>J12=CléPersonnalisée1</formula>
    </cfRule>
    <cfRule type="expression" dxfId="4246" priority="1044" stopIfTrue="1">
      <formula>J12=CléCongé</formula>
    </cfRule>
    <cfRule type="expression" dxfId="4245" priority="1043" stopIfTrue="1">
      <formula>J12=CléPersonnel</formula>
    </cfRule>
    <cfRule type="expression" priority="1039" stopIfTrue="1">
      <formula>J12=""</formula>
    </cfRule>
    <cfRule type="expression" dxfId="4244" priority="900" stopIfTrue="1">
      <formula>J12=CléCongé</formula>
    </cfRule>
    <cfRule type="expression" dxfId="4243" priority="899" stopIfTrue="1">
      <formula>J12=CléPersonnel</formula>
    </cfRule>
    <cfRule type="expression" dxfId="4242" priority="1041" stopIfTrue="1">
      <formula>J12=CléPersonnalisée1</formula>
    </cfRule>
    <cfRule type="expression" dxfId="4241" priority="898" stopIfTrue="1">
      <formula>J12=CléMaladie</formula>
    </cfRule>
    <cfRule type="expression" priority="895" stopIfTrue="1">
      <formula>J12=""</formula>
    </cfRule>
    <cfRule type="expression" dxfId="4240" priority="1040" stopIfTrue="1">
      <formula>J12=CléPersonnalisée2</formula>
    </cfRule>
    <cfRule type="expression" dxfId="4239" priority="1042" stopIfTrue="1">
      <formula>J12=CléMaladie</formula>
    </cfRule>
  </conditionalFormatting>
  <conditionalFormatting sqref="J13:J14">
    <cfRule type="expression" dxfId="4238" priority="993" stopIfTrue="1">
      <formula>J13=CléPersonnalisée1</formula>
    </cfRule>
    <cfRule type="expression" dxfId="4237" priority="994" stopIfTrue="1">
      <formula>J13=CléMaladie</formula>
    </cfRule>
    <cfRule type="expression" dxfId="4236" priority="992" stopIfTrue="1">
      <formula>J13=CléPersonnalisée2</formula>
    </cfRule>
    <cfRule type="expression" priority="991" stopIfTrue="1">
      <formula>J13=""</formula>
    </cfRule>
    <cfRule type="expression" dxfId="4235" priority="996" stopIfTrue="1">
      <formula>J13=CléCongé</formula>
    </cfRule>
    <cfRule type="expression" dxfId="4234" priority="995" stopIfTrue="1">
      <formula>J13=CléPersonnel</formula>
    </cfRule>
  </conditionalFormatting>
  <conditionalFormatting sqref="K4:K5">
    <cfRule type="expression" dxfId="4233" priority="138" stopIfTrue="1">
      <formula>K4=CléCongé</formula>
    </cfRule>
    <cfRule type="expression" dxfId="4232" priority="130" stopIfTrue="1">
      <formula>K4=CléMaladie</formula>
    </cfRule>
    <cfRule type="expression" dxfId="4231" priority="131" stopIfTrue="1">
      <formula>K4=CléPersonnel</formula>
    </cfRule>
    <cfRule type="expression" dxfId="4230" priority="128" stopIfTrue="1">
      <formula>K4=CléPersonnalisée2</formula>
    </cfRule>
    <cfRule type="expression" priority="127" stopIfTrue="1">
      <formula>K4=""</formula>
    </cfRule>
    <cfRule type="expression" dxfId="4229" priority="137" stopIfTrue="1">
      <formula>K4=CléPersonnel</formula>
    </cfRule>
    <cfRule type="expression" dxfId="4228" priority="136" stopIfTrue="1">
      <formula>K4=CléMaladie</formula>
    </cfRule>
    <cfRule type="expression" dxfId="4227" priority="132" stopIfTrue="1">
      <formula>K4=CléCongé</formula>
    </cfRule>
    <cfRule type="expression" dxfId="4226" priority="134" stopIfTrue="1">
      <formula>K4=CléPersonnalisée2</formula>
    </cfRule>
    <cfRule type="expression" priority="133" stopIfTrue="1">
      <formula>K4=""</formula>
    </cfRule>
    <cfRule type="expression" dxfId="4225" priority="129" stopIfTrue="1">
      <formula>K4=CléPersonnalisée1</formula>
    </cfRule>
    <cfRule type="expression" dxfId="4224" priority="135" stopIfTrue="1">
      <formula>K4=CléPersonnalisée1</formula>
    </cfRule>
  </conditionalFormatting>
  <conditionalFormatting sqref="K12:K15">
    <cfRule type="expression" dxfId="4223" priority="990" stopIfTrue="1">
      <formula>K12=CléCongé</formula>
    </cfRule>
    <cfRule type="expression" dxfId="4222" priority="989" stopIfTrue="1">
      <formula>K12=CléPersonnel</formula>
    </cfRule>
    <cfRule type="expression" priority="985" stopIfTrue="1">
      <formula>K12=""</formula>
    </cfRule>
    <cfRule type="expression" dxfId="4221" priority="988" stopIfTrue="1">
      <formula>K12=CléMaladie</formula>
    </cfRule>
    <cfRule type="expression" dxfId="4220" priority="987" stopIfTrue="1">
      <formula>K12=CléPersonnalisée1</formula>
    </cfRule>
    <cfRule type="expression" dxfId="4219" priority="986" stopIfTrue="1">
      <formula>K12=CléPersonnalisée2</formula>
    </cfRule>
  </conditionalFormatting>
  <conditionalFormatting sqref="L10:L11">
    <cfRule type="expression" dxfId="4218" priority="879" stopIfTrue="1">
      <formula>L10=CléPersonnalisée1</formula>
    </cfRule>
    <cfRule type="expression" dxfId="4217" priority="881" stopIfTrue="1">
      <formula>L10=CléPersonnel</formula>
    </cfRule>
    <cfRule type="expression" dxfId="4216" priority="882" stopIfTrue="1">
      <formula>L10=CléCongé</formula>
    </cfRule>
    <cfRule type="expression" dxfId="4215" priority="880" stopIfTrue="1">
      <formula>L10=CléMaladie</formula>
    </cfRule>
    <cfRule type="expression" dxfId="4214" priority="870" stopIfTrue="1">
      <formula>L10=CléCongé</formula>
    </cfRule>
    <cfRule type="expression" dxfId="4213" priority="869" stopIfTrue="1">
      <formula>L10=CléPersonnel</formula>
    </cfRule>
    <cfRule type="expression" dxfId="4212" priority="828" stopIfTrue="1">
      <formula>L10=CléCongé</formula>
    </cfRule>
    <cfRule type="expression" dxfId="4211" priority="827" stopIfTrue="1">
      <formula>L10=CléPersonnel</formula>
    </cfRule>
    <cfRule type="expression" dxfId="4210" priority="826" stopIfTrue="1">
      <formula>L10=CléMaladie</formula>
    </cfRule>
    <cfRule type="expression" dxfId="4209" priority="825" stopIfTrue="1">
      <formula>L10=CléPersonnalisée1</formula>
    </cfRule>
    <cfRule type="expression" dxfId="4208" priority="824" stopIfTrue="1">
      <formula>L10=CléPersonnalisée2</formula>
    </cfRule>
    <cfRule type="expression" priority="823" stopIfTrue="1">
      <formula>L10=""</formula>
    </cfRule>
    <cfRule type="expression" dxfId="4207" priority="868" stopIfTrue="1">
      <formula>L10=CléMaladie</formula>
    </cfRule>
    <cfRule type="expression" dxfId="4206" priority="867" stopIfTrue="1">
      <formula>L10=CléPersonnalisée1</formula>
    </cfRule>
    <cfRule type="expression" dxfId="4205" priority="866" stopIfTrue="1">
      <formula>L10=CléPersonnalisée2</formula>
    </cfRule>
    <cfRule type="expression" priority="865" stopIfTrue="1">
      <formula>L10=""</formula>
    </cfRule>
    <cfRule type="expression" dxfId="4204" priority="878" stopIfTrue="1">
      <formula>L10=CléPersonnalisée2</formula>
    </cfRule>
    <cfRule type="expression" priority="877" stopIfTrue="1">
      <formula>L10=""</formula>
    </cfRule>
    <cfRule type="expression" dxfId="4203" priority="876" stopIfTrue="1">
      <formula>L10=CléCongé</formula>
    </cfRule>
    <cfRule type="expression" dxfId="4202" priority="875" stopIfTrue="1">
      <formula>L10=CléPersonnel</formula>
    </cfRule>
    <cfRule type="expression" dxfId="4201" priority="874" stopIfTrue="1">
      <formula>L10=CléMaladie</formula>
    </cfRule>
    <cfRule type="expression" dxfId="4200" priority="873" stopIfTrue="1">
      <formula>L10=CléPersonnalisée1</formula>
    </cfRule>
    <cfRule type="expression" dxfId="4199" priority="872" stopIfTrue="1">
      <formula>L10=CléPersonnalisée2</formula>
    </cfRule>
    <cfRule type="expression" priority="871" stopIfTrue="1">
      <formula>L10=""</formula>
    </cfRule>
  </conditionalFormatting>
  <conditionalFormatting sqref="L13:L14">
    <cfRule type="expression" dxfId="4198" priority="837" stopIfTrue="1">
      <formula>L13=CléPersonnalisée1</formula>
    </cfRule>
    <cfRule type="expression" dxfId="4197" priority="836" stopIfTrue="1">
      <formula>L13=CléPersonnalisée2</formula>
    </cfRule>
    <cfRule type="expression" priority="835" stopIfTrue="1">
      <formula>L13=""</formula>
    </cfRule>
    <cfRule type="expression" dxfId="4196" priority="840" stopIfTrue="1">
      <formula>L13=CléCongé</formula>
    </cfRule>
    <cfRule type="expression" priority="943" stopIfTrue="1">
      <formula>L13=""</formula>
    </cfRule>
    <cfRule type="expression" dxfId="4195" priority="944" stopIfTrue="1">
      <formula>L13=CléPersonnalisée2</formula>
    </cfRule>
    <cfRule type="expression" dxfId="4194" priority="945" stopIfTrue="1">
      <formula>L13=CléPersonnalisée1</formula>
    </cfRule>
    <cfRule type="expression" dxfId="4193" priority="946" stopIfTrue="1">
      <formula>L13=CléMaladie</formula>
    </cfRule>
    <cfRule type="expression" dxfId="4192" priority="947" stopIfTrue="1">
      <formula>L13=CléPersonnel</formula>
    </cfRule>
    <cfRule type="expression" dxfId="4191" priority="948" stopIfTrue="1">
      <formula>L13=CléCongé</formula>
    </cfRule>
    <cfRule type="expression" dxfId="4190" priority="852" stopIfTrue="1">
      <formula>L13=CléCongé</formula>
    </cfRule>
    <cfRule type="expression" dxfId="4189" priority="851" stopIfTrue="1">
      <formula>L13=CléPersonnel</formula>
    </cfRule>
    <cfRule type="expression" dxfId="4188" priority="850" stopIfTrue="1">
      <formula>L13=CléMaladie</formula>
    </cfRule>
    <cfRule type="expression" dxfId="4187" priority="849" stopIfTrue="1">
      <formula>L13=CléPersonnalisée1</formula>
    </cfRule>
    <cfRule type="expression" dxfId="4186" priority="848" stopIfTrue="1">
      <formula>L13=CléPersonnalisée2</formula>
    </cfRule>
    <cfRule type="expression" priority="847" stopIfTrue="1">
      <formula>L13=""</formula>
    </cfRule>
    <cfRule type="expression" dxfId="4185" priority="839" stopIfTrue="1">
      <formula>L13=CléPersonnel</formula>
    </cfRule>
    <cfRule type="expression" dxfId="4184" priority="838" stopIfTrue="1">
      <formula>L13=CléMaladie</formula>
    </cfRule>
  </conditionalFormatting>
  <conditionalFormatting sqref="M10:M15">
    <cfRule type="expression" priority="841" stopIfTrue="1">
      <formula>M10=""</formula>
    </cfRule>
    <cfRule type="expression" dxfId="4183" priority="844" stopIfTrue="1">
      <formula>M10=CléMaladie</formula>
    </cfRule>
    <cfRule type="expression" dxfId="4182" priority="846" stopIfTrue="1">
      <formula>M10=CléCongé</formula>
    </cfRule>
    <cfRule type="expression" dxfId="4181" priority="843" stopIfTrue="1">
      <formula>M10=CléPersonnalisée1</formula>
    </cfRule>
    <cfRule type="expression" dxfId="4180" priority="845" stopIfTrue="1">
      <formula>M10=CléPersonnel</formula>
    </cfRule>
    <cfRule type="expression" dxfId="4179" priority="842" stopIfTrue="1">
      <formula>M10=CléPersonnalisée2</formula>
    </cfRule>
  </conditionalFormatting>
  <conditionalFormatting sqref="M12:M15">
    <cfRule type="expression" dxfId="4178" priority="932" stopIfTrue="1">
      <formula>M12=CléPersonnalisée2</formula>
    </cfRule>
    <cfRule type="expression" dxfId="4177" priority="936" stopIfTrue="1">
      <formula>M12=CléCongé</formula>
    </cfRule>
    <cfRule type="expression" dxfId="4176" priority="934" stopIfTrue="1">
      <formula>M12=CléMaladie</formula>
    </cfRule>
    <cfRule type="expression" dxfId="4175" priority="933" stopIfTrue="1">
      <formula>M12=CléPersonnalisée1</formula>
    </cfRule>
    <cfRule type="expression" dxfId="4174" priority="935" stopIfTrue="1">
      <formula>M12=CléPersonnel</formula>
    </cfRule>
    <cfRule type="expression" priority="931" stopIfTrue="1">
      <formula>M12=""</formula>
    </cfRule>
    <cfRule type="expression" priority="829" stopIfTrue="1">
      <formula>M12=""</formula>
    </cfRule>
    <cfRule type="expression" dxfId="4173" priority="830" stopIfTrue="1">
      <formula>M12=CléPersonnalisée2</formula>
    </cfRule>
    <cfRule type="expression" dxfId="4172" priority="831" stopIfTrue="1">
      <formula>M12=CléPersonnalisée1</formula>
    </cfRule>
    <cfRule type="expression" dxfId="4171" priority="832" stopIfTrue="1">
      <formula>M12=CléMaladie</formula>
    </cfRule>
    <cfRule type="expression" dxfId="4170" priority="833" stopIfTrue="1">
      <formula>M12=CléPersonnel</formula>
    </cfRule>
    <cfRule type="expression" dxfId="4169" priority="834" stopIfTrue="1">
      <formula>M12=CléCongé</formula>
    </cfRule>
  </conditionalFormatting>
  <conditionalFormatting sqref="M13:M14">
    <cfRule type="expression" dxfId="4168" priority="1016" stopIfTrue="1">
      <formula>M13=CléPersonnalisée2</formula>
    </cfRule>
    <cfRule type="expression" priority="1015" stopIfTrue="1">
      <formula>M13=""</formula>
    </cfRule>
    <cfRule type="expression" dxfId="4167" priority="855" stopIfTrue="1">
      <formula>M13=CléPersonnalisée1</formula>
    </cfRule>
    <cfRule type="expression" dxfId="4166" priority="1017" stopIfTrue="1">
      <formula>M13=CléPersonnalisée1</formula>
    </cfRule>
    <cfRule type="expression" dxfId="4165" priority="1018" stopIfTrue="1">
      <formula>M13=CléMaladie</formula>
    </cfRule>
    <cfRule type="expression" dxfId="4164" priority="1019" stopIfTrue="1">
      <formula>M13=CléPersonnel</formula>
    </cfRule>
    <cfRule type="expression" dxfId="4163" priority="861" stopIfTrue="1">
      <formula>M13=CléPersonnalisée1</formula>
    </cfRule>
    <cfRule type="expression" priority="853" stopIfTrue="1">
      <formula>M13=""</formula>
    </cfRule>
    <cfRule type="expression" dxfId="4162" priority="854" stopIfTrue="1">
      <formula>M13=CléPersonnalisée2</formula>
    </cfRule>
    <cfRule type="expression" dxfId="4161" priority="856" stopIfTrue="1">
      <formula>M13=CléMaladie</formula>
    </cfRule>
    <cfRule type="expression" dxfId="4160" priority="857" stopIfTrue="1">
      <formula>M13=CléPersonnel</formula>
    </cfRule>
    <cfRule type="expression" dxfId="4159" priority="858" stopIfTrue="1">
      <formula>M13=CléCongé</formula>
    </cfRule>
    <cfRule type="expression" priority="859" stopIfTrue="1">
      <formula>M13=""</formula>
    </cfRule>
    <cfRule type="expression" dxfId="4158" priority="860" stopIfTrue="1">
      <formula>M13=CléPersonnalisée2</formula>
    </cfRule>
    <cfRule type="expression" dxfId="4157" priority="862" stopIfTrue="1">
      <formula>M13=CléMaladie</formula>
    </cfRule>
    <cfRule type="expression" dxfId="4156" priority="863" stopIfTrue="1">
      <formula>M13=CléPersonnel</formula>
    </cfRule>
    <cfRule type="expression" dxfId="4155" priority="864" stopIfTrue="1">
      <formula>M13=CléCongé</formula>
    </cfRule>
    <cfRule type="expression" dxfId="4154" priority="1020" stopIfTrue="1">
      <formula>M13=CléCongé</formula>
    </cfRule>
  </conditionalFormatting>
  <conditionalFormatting sqref="N4:N9">
    <cfRule type="expression" priority="307" stopIfTrue="1">
      <formula>N4=""</formula>
    </cfRule>
    <cfRule type="expression" dxfId="4153" priority="308" stopIfTrue="1">
      <formula>N4=CléPersonnalisée2</formula>
    </cfRule>
    <cfRule type="expression" dxfId="4152" priority="309" stopIfTrue="1">
      <formula>N4=CléPersonnalisée1</formula>
    </cfRule>
    <cfRule type="expression" dxfId="4151" priority="310" stopIfTrue="1">
      <formula>N4=CléMaladie</formula>
    </cfRule>
    <cfRule type="expression" dxfId="4150" priority="312" stopIfTrue="1">
      <formula>N4=CléCongé</formula>
    </cfRule>
    <cfRule type="expression" dxfId="4149" priority="311" stopIfTrue="1">
      <formula>N4=CléPersonnel</formula>
    </cfRule>
  </conditionalFormatting>
  <conditionalFormatting sqref="N4:N15">
    <cfRule type="expression" dxfId="4148" priority="304" stopIfTrue="1">
      <formula>N4=CléMaladie</formula>
    </cfRule>
    <cfRule type="expression" dxfId="4147" priority="303" stopIfTrue="1">
      <formula>N4=CléPersonnalisée1</formula>
    </cfRule>
    <cfRule type="expression" dxfId="4146" priority="305" stopIfTrue="1">
      <formula>N4=CléPersonnel</formula>
    </cfRule>
    <cfRule type="expression" priority="301" stopIfTrue="1">
      <formula>N4=""</formula>
    </cfRule>
    <cfRule type="expression" dxfId="4145" priority="306" stopIfTrue="1">
      <formula>N4=CléCongé</formula>
    </cfRule>
    <cfRule type="expression" dxfId="4144" priority="302" stopIfTrue="1">
      <formula>N4=CléPersonnalisée2</formula>
    </cfRule>
  </conditionalFormatting>
  <conditionalFormatting sqref="N12:N15">
    <cfRule type="expression" priority="295" stopIfTrue="1">
      <formula>N12=""</formula>
    </cfRule>
    <cfRule type="expression" dxfId="4143" priority="296" stopIfTrue="1">
      <formula>N12=CléPersonnalisée2</formula>
    </cfRule>
    <cfRule type="expression" dxfId="4142" priority="297" stopIfTrue="1">
      <formula>N12=CléPersonnalisée1</formula>
    </cfRule>
    <cfRule type="expression" dxfId="4141" priority="298" stopIfTrue="1">
      <formula>N12=CléMaladie</formula>
    </cfRule>
    <cfRule type="expression" dxfId="4140" priority="299" stopIfTrue="1">
      <formula>N12=CléPersonnel</formula>
    </cfRule>
    <cfRule type="expression" dxfId="4139" priority="300" stopIfTrue="1">
      <formula>N12=CléCongé</formula>
    </cfRule>
  </conditionalFormatting>
  <conditionalFormatting sqref="O4:O5">
    <cfRule type="expression" dxfId="4138" priority="317" stopIfTrue="1">
      <formula>O4=CléPersonnel</formula>
    </cfRule>
    <cfRule type="expression" dxfId="4137" priority="324" stopIfTrue="1">
      <formula>O4=CléCongé</formula>
    </cfRule>
    <cfRule type="expression" dxfId="4136" priority="322" stopIfTrue="1">
      <formula>O4=CléMaladie</formula>
    </cfRule>
    <cfRule type="expression" dxfId="4135" priority="323" stopIfTrue="1">
      <formula>O4=CléPersonnel</formula>
    </cfRule>
    <cfRule type="expression" priority="313" stopIfTrue="1">
      <formula>O4=""</formula>
    </cfRule>
    <cfRule type="expression" dxfId="4134" priority="314" stopIfTrue="1">
      <formula>O4=CléPersonnalisée2</formula>
    </cfRule>
    <cfRule type="expression" dxfId="4133" priority="315" stopIfTrue="1">
      <formula>O4=CléPersonnalisée1</formula>
    </cfRule>
    <cfRule type="expression" dxfId="4132" priority="316" stopIfTrue="1">
      <formula>O4=CléMaladie</formula>
    </cfRule>
    <cfRule type="expression" dxfId="4131" priority="318" stopIfTrue="1">
      <formula>O4=CléCongé</formula>
    </cfRule>
    <cfRule type="expression" priority="319" stopIfTrue="1">
      <formula>O4=""</formula>
    </cfRule>
    <cfRule type="expression" dxfId="4130" priority="320" stopIfTrue="1">
      <formula>O4=CléPersonnalisée2</formula>
    </cfRule>
    <cfRule type="expression" dxfId="4129" priority="321" stopIfTrue="1">
      <formula>O4=CléPersonnalisée1</formula>
    </cfRule>
  </conditionalFormatting>
  <conditionalFormatting sqref="O4:O7">
    <cfRule type="expression" priority="325" stopIfTrue="1">
      <formula>O4=""</formula>
    </cfRule>
    <cfRule type="expression" dxfId="4128" priority="326" stopIfTrue="1">
      <formula>O4=CléPersonnalisée2</formula>
    </cfRule>
    <cfRule type="expression" dxfId="4127" priority="327" stopIfTrue="1">
      <formula>O4=CléPersonnalisée1</formula>
    </cfRule>
    <cfRule type="expression" dxfId="4126" priority="328" stopIfTrue="1">
      <formula>O4=CléMaladie</formula>
    </cfRule>
    <cfRule type="expression" dxfId="4125" priority="329" stopIfTrue="1">
      <formula>O4=CléPersonnel</formula>
    </cfRule>
    <cfRule type="expression" dxfId="4124" priority="330" stopIfTrue="1">
      <formula>O4=CléCongé</formula>
    </cfRule>
  </conditionalFormatting>
  <conditionalFormatting sqref="O8:O15">
    <cfRule type="expression" dxfId="4123" priority="369" stopIfTrue="1">
      <formula>O8=CléPersonnalisée1</formula>
    </cfRule>
    <cfRule type="expression" dxfId="4122" priority="368" stopIfTrue="1">
      <formula>O8=CléPersonnalisée2</formula>
    </cfRule>
    <cfRule type="expression" dxfId="4121" priority="371" stopIfTrue="1">
      <formula>O8=CléPersonnel</formula>
    </cfRule>
    <cfRule type="expression" dxfId="4120" priority="341" stopIfTrue="1">
      <formula>O8=CléPersonnel</formula>
    </cfRule>
    <cfRule type="expression" priority="367" stopIfTrue="1">
      <formula>O8=""</formula>
    </cfRule>
    <cfRule type="expression" dxfId="4119" priority="342" stopIfTrue="1">
      <formula>O8=CléCongé</formula>
    </cfRule>
    <cfRule type="expression" dxfId="4118" priority="370" stopIfTrue="1">
      <formula>O8=CléMaladie</formula>
    </cfRule>
    <cfRule type="expression" dxfId="4117" priority="340" stopIfTrue="1">
      <formula>O8=CléMaladie</formula>
    </cfRule>
    <cfRule type="expression" dxfId="4116" priority="339" stopIfTrue="1">
      <formula>O8=CléPersonnalisée1</formula>
    </cfRule>
    <cfRule type="expression" dxfId="4115" priority="338" stopIfTrue="1">
      <formula>O8=CléPersonnalisée2</formula>
    </cfRule>
    <cfRule type="expression" priority="337" stopIfTrue="1">
      <formula>O8=""</formula>
    </cfRule>
    <cfRule type="expression" dxfId="4114" priority="372" stopIfTrue="1">
      <formula>O8=CléCongé</formula>
    </cfRule>
  </conditionalFormatting>
  <conditionalFormatting sqref="O12:O15">
    <cfRule type="expression" dxfId="4113" priority="360" stopIfTrue="1">
      <formula>O12=CléCongé</formula>
    </cfRule>
    <cfRule type="expression" dxfId="4112" priority="334" stopIfTrue="1">
      <formula>O12=CléMaladie</formula>
    </cfRule>
    <cfRule type="expression" dxfId="4111" priority="333" stopIfTrue="1">
      <formula>O12=CléPersonnalisée1</formula>
    </cfRule>
    <cfRule type="expression" dxfId="4110" priority="332" stopIfTrue="1">
      <formula>O12=CléPersonnalisée2</formula>
    </cfRule>
    <cfRule type="expression" priority="349" stopIfTrue="1">
      <formula>O12=""</formula>
    </cfRule>
    <cfRule type="expression" dxfId="4109" priority="350" stopIfTrue="1">
      <formula>O12=CléPersonnalisée2</formula>
    </cfRule>
    <cfRule type="expression" dxfId="4108" priority="351" stopIfTrue="1">
      <formula>O12=CléPersonnalisée1</formula>
    </cfRule>
    <cfRule type="expression" dxfId="4107" priority="352" stopIfTrue="1">
      <formula>O12=CléMaladie</formula>
    </cfRule>
    <cfRule type="expression" dxfId="4106" priority="353" stopIfTrue="1">
      <formula>O12=CléPersonnel</formula>
    </cfRule>
    <cfRule type="expression" dxfId="4105" priority="354" stopIfTrue="1">
      <formula>O12=CléCongé</formula>
    </cfRule>
    <cfRule type="expression" priority="355" stopIfTrue="1">
      <formula>O12=""</formula>
    </cfRule>
    <cfRule type="expression" priority="331" stopIfTrue="1">
      <formula>O12=""</formula>
    </cfRule>
    <cfRule type="expression" dxfId="4104" priority="356" stopIfTrue="1">
      <formula>O12=CléPersonnalisée2</formula>
    </cfRule>
    <cfRule type="expression" dxfId="4103" priority="357" stopIfTrue="1">
      <formula>O12=CléPersonnalisée1</formula>
    </cfRule>
    <cfRule type="expression" dxfId="4102" priority="358" stopIfTrue="1">
      <formula>O12=CléMaladie</formula>
    </cfRule>
    <cfRule type="expression" dxfId="4101" priority="359" stopIfTrue="1">
      <formula>O12=CléPersonnel</formula>
    </cfRule>
    <cfRule type="expression" dxfId="4100" priority="336" stopIfTrue="1">
      <formula>O12=CléCongé</formula>
    </cfRule>
    <cfRule type="expression" dxfId="4099" priority="335" stopIfTrue="1">
      <formula>O12=CléPersonnel</formula>
    </cfRule>
  </conditionalFormatting>
  <conditionalFormatting sqref="O13:O14">
    <cfRule type="expression" dxfId="4098" priority="346" stopIfTrue="1">
      <formula>O13=CléMaladie</formula>
    </cfRule>
    <cfRule type="expression" dxfId="4097" priority="347" stopIfTrue="1">
      <formula>O13=CléPersonnel</formula>
    </cfRule>
    <cfRule type="expression" dxfId="4096" priority="348" stopIfTrue="1">
      <formula>O13=CléCongé</formula>
    </cfRule>
    <cfRule type="expression" priority="343" stopIfTrue="1">
      <formula>O13=""</formula>
    </cfRule>
    <cfRule type="expression" dxfId="4095" priority="344" stopIfTrue="1">
      <formula>O13=CléPersonnalisée2</formula>
    </cfRule>
    <cfRule type="expression" dxfId="4094" priority="345" stopIfTrue="1">
      <formula>O13=CléPersonnalisée1</formula>
    </cfRule>
  </conditionalFormatting>
  <conditionalFormatting sqref="P10:P11">
    <cfRule type="expression" priority="697" stopIfTrue="1">
      <formula>P10=""</formula>
    </cfRule>
    <cfRule type="expression" dxfId="4093" priority="702" stopIfTrue="1">
      <formula>P10=CléCongé</formula>
    </cfRule>
    <cfRule type="expression" dxfId="4092" priority="701" stopIfTrue="1">
      <formula>P10=CléPersonnel</formula>
    </cfRule>
    <cfRule type="expression" dxfId="4091" priority="700" stopIfTrue="1">
      <formula>P10=CléMaladie</formula>
    </cfRule>
    <cfRule type="expression" dxfId="4090" priority="699" stopIfTrue="1">
      <formula>P10=CléPersonnalisée1</formula>
    </cfRule>
    <cfRule type="expression" dxfId="4089" priority="698" stopIfTrue="1">
      <formula>P10=CléPersonnalisée2</formula>
    </cfRule>
  </conditionalFormatting>
  <conditionalFormatting sqref="P10:P15">
    <cfRule type="expression" dxfId="4088" priority="664" stopIfTrue="1">
      <formula>P10=CléMaladie</formula>
    </cfRule>
    <cfRule type="expression" priority="661" stopIfTrue="1">
      <formula>P10=""</formula>
    </cfRule>
    <cfRule type="expression" dxfId="4087" priority="666" stopIfTrue="1">
      <formula>P10=CléCongé</formula>
    </cfRule>
    <cfRule type="expression" dxfId="4086" priority="665" stopIfTrue="1">
      <formula>P10=CléPersonnel</formula>
    </cfRule>
    <cfRule type="expression" dxfId="4085" priority="662" stopIfTrue="1">
      <formula>P10=CléPersonnalisée2</formula>
    </cfRule>
    <cfRule type="expression" dxfId="4084" priority="663" stopIfTrue="1">
      <formula>P10=CléPersonnalisée1</formula>
    </cfRule>
  </conditionalFormatting>
  <conditionalFormatting sqref="P13:P14">
    <cfRule type="expression" dxfId="4083" priority="750" stopIfTrue="1">
      <formula>P13=CléCongé</formula>
    </cfRule>
    <cfRule type="expression" dxfId="4082" priority="749" stopIfTrue="1">
      <formula>P13=CléPersonnel</formula>
    </cfRule>
    <cfRule type="expression" dxfId="4081" priority="748" stopIfTrue="1">
      <formula>P13=CléMaladie</formula>
    </cfRule>
    <cfRule type="expression" dxfId="4080" priority="747" stopIfTrue="1">
      <formula>P13=CléPersonnalisée1</formula>
    </cfRule>
    <cfRule type="expression" priority="601" stopIfTrue="1">
      <formula>P13=""</formula>
    </cfRule>
    <cfRule type="expression" priority="745" stopIfTrue="1">
      <formula>P13=""</formula>
    </cfRule>
    <cfRule type="expression" dxfId="4079" priority="603" stopIfTrue="1">
      <formula>P13=CléPersonnalisée1</formula>
    </cfRule>
    <cfRule type="expression" dxfId="4078" priority="604" stopIfTrue="1">
      <formula>P13=CléMaladie</formula>
    </cfRule>
    <cfRule type="expression" dxfId="4077" priority="605" stopIfTrue="1">
      <formula>P13=CléPersonnel</formula>
    </cfRule>
    <cfRule type="expression" dxfId="4076" priority="602" stopIfTrue="1">
      <formula>P13=CléPersonnalisée2</formula>
    </cfRule>
    <cfRule type="expression" dxfId="4075" priority="606" stopIfTrue="1">
      <formula>P13=CléCongé</formula>
    </cfRule>
    <cfRule type="expression" dxfId="4074" priority="746" stopIfTrue="1">
      <formula>P13=CléPersonnalisée2</formula>
    </cfRule>
  </conditionalFormatting>
  <conditionalFormatting sqref="P4:T15 W6:AA15 W4:X5 Z4:AA5">
    <cfRule type="expression" priority="751" stopIfTrue="1">
      <formula>P4=""</formula>
    </cfRule>
  </conditionalFormatting>
  <conditionalFormatting sqref="Q4:Q5">
    <cfRule type="expression" dxfId="4073" priority="650" stopIfTrue="1">
      <formula>Q4=CléPersonnalisée2</formula>
    </cfRule>
    <cfRule type="expression" priority="649" stopIfTrue="1">
      <formula>Q4=""</formula>
    </cfRule>
    <cfRule type="expression" dxfId="4072" priority="653" stopIfTrue="1">
      <formula>Q4=CléPersonnel</formula>
    </cfRule>
    <cfRule type="expression" dxfId="4071" priority="652" stopIfTrue="1">
      <formula>Q4=CléMaladie</formula>
    </cfRule>
    <cfRule type="expression" dxfId="4070" priority="654" stopIfTrue="1">
      <formula>Q4=CléCongé</formula>
    </cfRule>
    <cfRule type="expression" dxfId="4069" priority="651" stopIfTrue="1">
      <formula>Q4=CléPersonnalisée1</formula>
    </cfRule>
  </conditionalFormatting>
  <conditionalFormatting sqref="Q12:Q15">
    <cfRule type="expression" dxfId="4068" priority="591" stopIfTrue="1">
      <formula>Q12=CléPersonnalisée1</formula>
    </cfRule>
    <cfRule type="expression" priority="589" stopIfTrue="1">
      <formula>Q12=""</formula>
    </cfRule>
    <cfRule type="expression" dxfId="4067" priority="590" stopIfTrue="1">
      <formula>Q12=CléPersonnalisée2</formula>
    </cfRule>
    <cfRule type="expression" dxfId="4066" priority="592" stopIfTrue="1">
      <formula>Q12=CléMaladie</formula>
    </cfRule>
    <cfRule type="expression" dxfId="4065" priority="594" stopIfTrue="1">
      <formula>Q12=CléCongé</formula>
    </cfRule>
    <cfRule type="expression" dxfId="4064" priority="593" stopIfTrue="1">
      <formula>Q12=CléPersonnel</formula>
    </cfRule>
    <cfRule type="expression" dxfId="4063" priority="734" stopIfTrue="1">
      <formula>Q12=CléPersonnalisée2</formula>
    </cfRule>
    <cfRule type="expression" priority="733" stopIfTrue="1">
      <formula>Q12=""</formula>
    </cfRule>
    <cfRule type="expression" dxfId="4062" priority="735" stopIfTrue="1">
      <formula>Q12=CléPersonnalisée1</formula>
    </cfRule>
    <cfRule type="expression" dxfId="4061" priority="736" stopIfTrue="1">
      <formula>Q12=CléMaladie</formula>
    </cfRule>
    <cfRule type="expression" dxfId="4060" priority="737" stopIfTrue="1">
      <formula>Q12=CléPersonnel</formula>
    </cfRule>
    <cfRule type="expression" dxfId="4059" priority="738" stopIfTrue="1">
      <formula>Q12=CléCongé</formula>
    </cfRule>
  </conditionalFormatting>
  <conditionalFormatting sqref="Q13:Q14">
    <cfRule type="expression" dxfId="4058" priority="690" stopIfTrue="1">
      <formula>Q13=CléCongé</formula>
    </cfRule>
    <cfRule type="expression" priority="685" stopIfTrue="1">
      <formula>Q13=""</formula>
    </cfRule>
    <cfRule type="expression" dxfId="4057" priority="686" stopIfTrue="1">
      <formula>Q13=CléPersonnalisée2</formula>
    </cfRule>
    <cfRule type="expression" dxfId="4056" priority="689" stopIfTrue="1">
      <formula>Q13=CléPersonnel</formula>
    </cfRule>
    <cfRule type="expression" dxfId="4055" priority="688" stopIfTrue="1">
      <formula>Q13=CléMaladie</formula>
    </cfRule>
    <cfRule type="expression" dxfId="4054" priority="687" stopIfTrue="1">
      <formula>Q13=CléPersonnalisée1</formula>
    </cfRule>
  </conditionalFormatting>
  <conditionalFormatting sqref="R4:R5">
    <cfRule type="expression" priority="577" stopIfTrue="1">
      <formula>R4=""</formula>
    </cfRule>
    <cfRule type="expression" dxfId="4053" priority="722" stopIfTrue="1">
      <formula>R4=CléPersonnalisée2</formula>
    </cfRule>
    <cfRule type="expression" dxfId="4052" priority="723" stopIfTrue="1">
      <formula>R4=CléPersonnalisée1</formula>
    </cfRule>
    <cfRule type="expression" dxfId="4051" priority="578" stopIfTrue="1">
      <formula>R4=CléPersonnalisée2</formula>
    </cfRule>
    <cfRule type="expression" dxfId="4050" priority="726" stopIfTrue="1">
      <formula>R4=CléCongé</formula>
    </cfRule>
    <cfRule type="expression" dxfId="4049" priority="724" stopIfTrue="1">
      <formula>R4=CléMaladie</formula>
    </cfRule>
    <cfRule type="expression" dxfId="4048" priority="579" stopIfTrue="1">
      <formula>R4=CléPersonnalisée1</formula>
    </cfRule>
    <cfRule type="expression" dxfId="4047" priority="581" stopIfTrue="1">
      <formula>R4=CléPersonnel</formula>
    </cfRule>
    <cfRule type="expression" dxfId="4046" priority="582" stopIfTrue="1">
      <formula>R4=CléCongé</formula>
    </cfRule>
    <cfRule type="expression" priority="721" stopIfTrue="1">
      <formula>R4=""</formula>
    </cfRule>
    <cfRule type="expression" dxfId="4045" priority="580" stopIfTrue="1">
      <formula>R4=CléMaladie</formula>
    </cfRule>
    <cfRule type="expression" dxfId="4044" priority="725" stopIfTrue="1">
      <formula>R4=CléPersonnel</formula>
    </cfRule>
  </conditionalFormatting>
  <conditionalFormatting sqref="R10:R15">
    <cfRule type="expression" dxfId="4043" priority="644" stopIfTrue="1">
      <formula>R10=CléPersonnalisée2</formula>
    </cfRule>
    <cfRule type="expression" dxfId="4042" priority="645" stopIfTrue="1">
      <formula>R10=CléPersonnalisée1</formula>
    </cfRule>
    <cfRule type="expression" dxfId="4041" priority="646" stopIfTrue="1">
      <formula>R10=CléMaladie</formula>
    </cfRule>
    <cfRule type="expression" dxfId="4040" priority="647" stopIfTrue="1">
      <formula>R10=CléPersonnel</formula>
    </cfRule>
    <cfRule type="expression" dxfId="4039" priority="648" stopIfTrue="1">
      <formula>R10=CléCongé</formula>
    </cfRule>
    <cfRule type="expression" priority="643" stopIfTrue="1">
      <formula>R10=""</formula>
    </cfRule>
  </conditionalFormatting>
  <conditionalFormatting sqref="S4:S5">
    <cfRule type="expression" priority="667" stopIfTrue="1">
      <formula>S4=""</formula>
    </cfRule>
    <cfRule type="expression" dxfId="4038" priority="668" stopIfTrue="1">
      <formula>S4=CléPersonnalisée2</formula>
    </cfRule>
    <cfRule type="expression" dxfId="4037" priority="669" stopIfTrue="1">
      <formula>S4=CléPersonnalisée1</formula>
    </cfRule>
    <cfRule type="expression" dxfId="4036" priority="672" stopIfTrue="1">
      <formula>S4=CléCongé</formula>
    </cfRule>
    <cfRule type="expression" dxfId="4035" priority="670" stopIfTrue="1">
      <formula>S4=CléMaladie</formula>
    </cfRule>
    <cfRule type="expression" dxfId="4034" priority="671" stopIfTrue="1">
      <formula>S4=CléPersonnel</formula>
    </cfRule>
  </conditionalFormatting>
  <conditionalFormatting sqref="S10:S11">
    <cfRule type="expression" dxfId="4033" priority="572" stopIfTrue="1">
      <formula>S10=CléPersonnalisée2</formula>
    </cfRule>
    <cfRule type="expression" dxfId="4032" priority="573" stopIfTrue="1">
      <formula>S10=CléPersonnalisée1</formula>
    </cfRule>
    <cfRule type="expression" dxfId="4031" priority="575" stopIfTrue="1">
      <formula>S10=CléPersonnel</formula>
    </cfRule>
    <cfRule type="expression" priority="715" stopIfTrue="1">
      <formula>S10=""</formula>
    </cfRule>
    <cfRule type="expression" dxfId="4030" priority="717" stopIfTrue="1">
      <formula>S10=CléPersonnalisée1</formula>
    </cfRule>
    <cfRule type="expression" dxfId="4029" priority="718" stopIfTrue="1">
      <formula>S10=CléMaladie</formula>
    </cfRule>
    <cfRule type="expression" dxfId="4028" priority="576" stopIfTrue="1">
      <formula>S10=CléCongé</formula>
    </cfRule>
    <cfRule type="expression" dxfId="4027" priority="719" stopIfTrue="1">
      <formula>S10=CléPersonnel</formula>
    </cfRule>
    <cfRule type="expression" dxfId="4026" priority="720" stopIfTrue="1">
      <formula>S10=CléCongé</formula>
    </cfRule>
    <cfRule type="expression" priority="571" stopIfTrue="1">
      <formula>S10=""</formula>
    </cfRule>
    <cfRule type="expression" dxfId="4025" priority="716" stopIfTrue="1">
      <formula>S10=CléPersonnalisée2</formula>
    </cfRule>
    <cfRule type="expression" dxfId="4024" priority="574" stopIfTrue="1">
      <formula>S10=CléMaladie</formula>
    </cfRule>
  </conditionalFormatting>
  <conditionalFormatting sqref="S13:S14">
    <cfRule type="expression" priority="637" stopIfTrue="1">
      <formula>S13=""</formula>
    </cfRule>
    <cfRule type="expression" dxfId="4023" priority="638" stopIfTrue="1">
      <formula>S13=CléPersonnalisée2</formula>
    </cfRule>
    <cfRule type="expression" dxfId="4022" priority="639" stopIfTrue="1">
      <formula>S13=CléPersonnalisée1</formula>
    </cfRule>
    <cfRule type="expression" dxfId="4021" priority="640" stopIfTrue="1">
      <formula>S13=CléMaladie</formula>
    </cfRule>
    <cfRule type="expression" dxfId="4020" priority="617" stopIfTrue="1">
      <formula>S13=CléPersonnel</formula>
    </cfRule>
    <cfRule type="expression" priority="613" stopIfTrue="1">
      <formula>S13=""</formula>
    </cfRule>
    <cfRule type="expression" dxfId="4019" priority="642" stopIfTrue="1">
      <formula>S13=CléCongé</formula>
    </cfRule>
    <cfRule type="expression" dxfId="4018" priority="614" stopIfTrue="1">
      <formula>S13=CléPersonnalisée2</formula>
    </cfRule>
    <cfRule type="expression" dxfId="4017" priority="618" stopIfTrue="1">
      <formula>S13=CléCongé</formula>
    </cfRule>
    <cfRule type="expression" dxfId="4016" priority="615" stopIfTrue="1">
      <formula>S13=CléPersonnalisée1</formula>
    </cfRule>
    <cfRule type="expression" dxfId="4015" priority="616" stopIfTrue="1">
      <formula>S13=CléMaladie</formula>
    </cfRule>
    <cfRule type="expression" dxfId="4014" priority="641" stopIfTrue="1">
      <formula>S13=CléPersonnel</formula>
    </cfRule>
  </conditionalFormatting>
  <conditionalFormatting sqref="T8:T15">
    <cfRule type="expression" priority="487" stopIfTrue="1">
      <formula>T8=""</formula>
    </cfRule>
    <cfRule type="expression" dxfId="4013" priority="488" stopIfTrue="1">
      <formula>T8=CléPersonnalisée2</formula>
    </cfRule>
    <cfRule type="expression" dxfId="4012" priority="489" stopIfTrue="1">
      <formula>T8=CléPersonnalisée1</formula>
    </cfRule>
    <cfRule type="expression" dxfId="4011" priority="490" stopIfTrue="1">
      <formula>T8=CléMaladie</formula>
    </cfRule>
    <cfRule type="expression" dxfId="4010" priority="491" stopIfTrue="1">
      <formula>T8=CléPersonnel</formula>
    </cfRule>
    <cfRule type="expression" dxfId="4009" priority="492" stopIfTrue="1">
      <formula>T8=CléCongé</formula>
    </cfRule>
    <cfRule type="expression" priority="493" stopIfTrue="1">
      <formula>T8=""</formula>
    </cfRule>
    <cfRule type="expression" dxfId="4008" priority="494" stopIfTrue="1">
      <formula>T8=CléPersonnalisée2</formula>
    </cfRule>
    <cfRule type="expression" dxfId="4007" priority="495" stopIfTrue="1">
      <formula>T8=CléPersonnalisée1</formula>
    </cfRule>
    <cfRule type="expression" dxfId="4006" priority="496" stopIfTrue="1">
      <formula>T8=CléMaladie</formula>
    </cfRule>
    <cfRule type="expression" dxfId="4005" priority="497" stopIfTrue="1">
      <formula>T8=CléPersonnel</formula>
    </cfRule>
    <cfRule type="expression" priority="499" stopIfTrue="1">
      <formula>T8=""</formula>
    </cfRule>
    <cfRule type="expression" dxfId="4004" priority="500" stopIfTrue="1">
      <formula>T8=CléPersonnalisée2</formula>
    </cfRule>
    <cfRule type="expression" dxfId="4003" priority="501" stopIfTrue="1">
      <formula>T8=CléPersonnalisée1</formula>
    </cfRule>
    <cfRule type="expression" dxfId="4002" priority="502" stopIfTrue="1">
      <formula>T8=CléMaladie</formula>
    </cfRule>
    <cfRule type="expression" dxfId="4001" priority="503" stopIfTrue="1">
      <formula>T8=CléPersonnel</formula>
    </cfRule>
    <cfRule type="expression" dxfId="4000" priority="504" stopIfTrue="1">
      <formula>T8=CléCongé</formula>
    </cfRule>
    <cfRule type="expression" priority="505" stopIfTrue="1">
      <formula>T8=""</formula>
    </cfRule>
    <cfRule type="expression" dxfId="3999" priority="506" stopIfTrue="1">
      <formula>T8=CléPersonnalisée2</formula>
    </cfRule>
    <cfRule type="expression" dxfId="3998" priority="507" stopIfTrue="1">
      <formula>T8=CléPersonnalisée1</formula>
    </cfRule>
    <cfRule type="expression" dxfId="3997" priority="508" stopIfTrue="1">
      <formula>T8=CléMaladie</formula>
    </cfRule>
    <cfRule type="expression" dxfId="3996" priority="509" stopIfTrue="1">
      <formula>T8=CléPersonnel</formula>
    </cfRule>
    <cfRule type="expression" dxfId="3995" priority="510" stopIfTrue="1">
      <formula>T8=CléCongé</formula>
    </cfRule>
    <cfRule type="expression" dxfId="3994" priority="498" stopIfTrue="1">
      <formula>T8=CléCongé</formula>
    </cfRule>
  </conditionalFormatting>
  <conditionalFormatting sqref="T10:T15">
    <cfRule type="expression" dxfId="3993" priority="629" stopIfTrue="1">
      <formula>T10=CléPersonnel</formula>
    </cfRule>
    <cfRule type="expression" dxfId="3992" priority="628" stopIfTrue="1">
      <formula>T10=CléMaladie</formula>
    </cfRule>
    <cfRule type="expression" dxfId="3991" priority="627" stopIfTrue="1">
      <formula>T10=CléPersonnalisée1</formula>
    </cfRule>
    <cfRule type="expression" dxfId="3990" priority="626" stopIfTrue="1">
      <formula>T10=CléPersonnalisée2</formula>
    </cfRule>
    <cfRule type="expression" dxfId="3989" priority="630" stopIfTrue="1">
      <formula>T10=CléCongé</formula>
    </cfRule>
    <cfRule type="expression" priority="625" stopIfTrue="1">
      <formula>T10=""</formula>
    </cfRule>
  </conditionalFormatting>
  <conditionalFormatting sqref="T12:T15">
    <cfRule type="expression" dxfId="3988" priority="612" stopIfTrue="1">
      <formula>T12=CléCongé</formula>
    </cfRule>
    <cfRule type="expression" dxfId="3987" priority="609" stopIfTrue="1">
      <formula>T12=CléPersonnalisée1</formula>
    </cfRule>
    <cfRule type="expression" dxfId="3986" priority="610" stopIfTrue="1">
      <formula>T12=CléMaladie</formula>
    </cfRule>
    <cfRule type="expression" dxfId="3985" priority="608" stopIfTrue="1">
      <formula>T12=CléPersonnalisée2</formula>
    </cfRule>
    <cfRule type="expression" dxfId="3984" priority="611" stopIfTrue="1">
      <formula>T12=CléPersonnel</formula>
    </cfRule>
    <cfRule type="expression" priority="607" stopIfTrue="1">
      <formula>T12=""</formula>
    </cfRule>
  </conditionalFormatting>
  <conditionalFormatting sqref="T13:T14">
    <cfRule type="expression" dxfId="3983" priority="710" stopIfTrue="1">
      <formula>T13=CléPersonnalisée2</formula>
    </cfRule>
    <cfRule type="expression" priority="709" stopIfTrue="1">
      <formula>T13=""</formula>
    </cfRule>
    <cfRule type="expression" priority="691" stopIfTrue="1">
      <formula>T13=""</formula>
    </cfRule>
    <cfRule type="expression" dxfId="3982" priority="712" stopIfTrue="1">
      <formula>T13=CléMaladie</formula>
    </cfRule>
    <cfRule type="expression" dxfId="3981" priority="693" stopIfTrue="1">
      <formula>T13=CléPersonnalisée1</formula>
    </cfRule>
    <cfRule type="expression" dxfId="3980" priority="694" stopIfTrue="1">
      <formula>T13=CléMaladie</formula>
    </cfRule>
    <cfRule type="expression" dxfId="3979" priority="695" stopIfTrue="1">
      <formula>T13=CléPersonnel</formula>
    </cfRule>
    <cfRule type="expression" dxfId="3978" priority="696" stopIfTrue="1">
      <formula>T13=CléCongé</formula>
    </cfRule>
    <cfRule type="expression" dxfId="3977" priority="692" stopIfTrue="1">
      <formula>T13=CléPersonnalisée2</formula>
    </cfRule>
    <cfRule type="expression" dxfId="3976" priority="713" stopIfTrue="1">
      <formula>T13=CléPersonnel</formula>
    </cfRule>
    <cfRule type="expression" dxfId="3975" priority="714" stopIfTrue="1">
      <formula>T13=CléCongé</formula>
    </cfRule>
    <cfRule type="expression" dxfId="3974" priority="711" stopIfTrue="1">
      <formula>T13=CléPersonnalisée1</formula>
    </cfRule>
  </conditionalFormatting>
  <conditionalFormatting sqref="U4:U9">
    <cfRule type="expression" dxfId="3973" priority="233" stopIfTrue="1">
      <formula>U4=CléPersonnel</formula>
    </cfRule>
    <cfRule type="expression" dxfId="3972" priority="231" stopIfTrue="1">
      <formula>U4=CléPersonnalisée1</formula>
    </cfRule>
    <cfRule type="expression" dxfId="3971" priority="230" stopIfTrue="1">
      <formula>U4=CléPersonnalisée2</formula>
    </cfRule>
    <cfRule type="expression" dxfId="3970" priority="232" stopIfTrue="1">
      <formula>U4=CléMaladie</formula>
    </cfRule>
    <cfRule type="expression" priority="229" stopIfTrue="1">
      <formula>U4=""</formula>
    </cfRule>
    <cfRule type="expression" dxfId="3969" priority="234" stopIfTrue="1">
      <formula>U4=CléCongé</formula>
    </cfRule>
  </conditionalFormatting>
  <conditionalFormatting sqref="U4:U15">
    <cfRule type="expression" dxfId="3968" priority="228" stopIfTrue="1">
      <formula>U4=CléCongé</formula>
    </cfRule>
    <cfRule type="expression" dxfId="3967" priority="227" stopIfTrue="1">
      <formula>U4=CléPersonnel</formula>
    </cfRule>
    <cfRule type="expression" dxfId="3966" priority="226" stopIfTrue="1">
      <formula>U4=CléMaladie</formula>
    </cfRule>
    <cfRule type="expression" dxfId="3965" priority="224" stopIfTrue="1">
      <formula>U4=CléPersonnalisée2</formula>
    </cfRule>
    <cfRule type="expression" priority="223" stopIfTrue="1">
      <formula>U4=""</formula>
    </cfRule>
    <cfRule type="expression" dxfId="3964" priority="225" stopIfTrue="1">
      <formula>U4=CléPersonnalisée1</formula>
    </cfRule>
  </conditionalFormatting>
  <conditionalFormatting sqref="U12:U15">
    <cfRule type="expression" dxfId="3963" priority="220" stopIfTrue="1">
      <formula>U12=CléMaladie</formula>
    </cfRule>
    <cfRule type="expression" dxfId="3962" priority="221" stopIfTrue="1">
      <formula>U12=CléPersonnel</formula>
    </cfRule>
    <cfRule type="expression" dxfId="3961" priority="222" stopIfTrue="1">
      <formula>U12=CléCongé</formula>
    </cfRule>
    <cfRule type="expression" dxfId="3960" priority="219" stopIfTrue="1">
      <formula>U12=CléPersonnalisée1</formula>
    </cfRule>
    <cfRule type="expression" priority="217" stopIfTrue="1">
      <formula>U12=""</formula>
    </cfRule>
    <cfRule type="expression" dxfId="3959" priority="218" stopIfTrue="1">
      <formula>U12=CléPersonnalisée2</formula>
    </cfRule>
  </conditionalFormatting>
  <conditionalFormatting sqref="V4:V5">
    <cfRule type="expression" priority="241" stopIfTrue="1">
      <formula>V4=""</formula>
    </cfRule>
    <cfRule type="expression" dxfId="3958" priority="242" stopIfTrue="1">
      <formula>V4=CléPersonnalisée2</formula>
    </cfRule>
    <cfRule type="expression" dxfId="3957" priority="243" stopIfTrue="1">
      <formula>V4=CléPersonnalisée1</formula>
    </cfRule>
    <cfRule type="expression" dxfId="3956" priority="244" stopIfTrue="1">
      <formula>V4=CléMaladie</formula>
    </cfRule>
    <cfRule type="expression" dxfId="3955" priority="245" stopIfTrue="1">
      <formula>V4=CléPersonnel</formula>
    </cfRule>
    <cfRule type="expression" dxfId="3954" priority="246" stopIfTrue="1">
      <formula>V4=CléCongé</formula>
    </cfRule>
    <cfRule type="expression" dxfId="3953" priority="240" stopIfTrue="1">
      <formula>V4=CléCongé</formula>
    </cfRule>
    <cfRule type="expression" priority="235" stopIfTrue="1">
      <formula>V4=""</formula>
    </cfRule>
    <cfRule type="expression" dxfId="3952" priority="236" stopIfTrue="1">
      <formula>V4=CléPersonnalisée2</formula>
    </cfRule>
    <cfRule type="expression" dxfId="3951" priority="237" stopIfTrue="1">
      <formula>V4=CléPersonnalisée1</formula>
    </cfRule>
    <cfRule type="expression" dxfId="3950" priority="238" stopIfTrue="1">
      <formula>V4=CléMaladie</formula>
    </cfRule>
    <cfRule type="expression" dxfId="3949" priority="239" stopIfTrue="1">
      <formula>V4=CléPersonnel</formula>
    </cfRule>
  </conditionalFormatting>
  <conditionalFormatting sqref="V4:V7">
    <cfRule type="expression" dxfId="3948" priority="248" stopIfTrue="1">
      <formula>V4=CléPersonnalisée2</formula>
    </cfRule>
    <cfRule type="expression" priority="247" stopIfTrue="1">
      <formula>V4=""</formula>
    </cfRule>
    <cfRule type="expression" dxfId="3947" priority="251" stopIfTrue="1">
      <formula>V4=CléPersonnel</formula>
    </cfRule>
    <cfRule type="expression" dxfId="3946" priority="252" stopIfTrue="1">
      <formula>V4=CléCongé</formula>
    </cfRule>
    <cfRule type="expression" dxfId="3945" priority="249" stopIfTrue="1">
      <formula>V4=CléPersonnalisée1</formula>
    </cfRule>
    <cfRule type="expression" dxfId="3944" priority="250" stopIfTrue="1">
      <formula>V4=CléMaladie</formula>
    </cfRule>
  </conditionalFormatting>
  <conditionalFormatting sqref="V8:V15">
    <cfRule type="expression" dxfId="3943" priority="264" stopIfTrue="1">
      <formula>V8=CléCongé</formula>
    </cfRule>
    <cfRule type="expression" priority="289" stopIfTrue="1">
      <formula>V8=""</formula>
    </cfRule>
    <cfRule type="expression" dxfId="3942" priority="262" stopIfTrue="1">
      <formula>V8=CléMaladie</formula>
    </cfRule>
    <cfRule type="expression" dxfId="3941" priority="261" stopIfTrue="1">
      <formula>V8=CléPersonnalisée1</formula>
    </cfRule>
    <cfRule type="expression" dxfId="3940" priority="260" stopIfTrue="1">
      <formula>V8=CléPersonnalisée2</formula>
    </cfRule>
    <cfRule type="expression" priority="259" stopIfTrue="1">
      <formula>V8=""</formula>
    </cfRule>
    <cfRule type="expression" dxfId="3939" priority="294" stopIfTrue="1">
      <formula>V8=CléCongé</formula>
    </cfRule>
    <cfRule type="expression" dxfId="3938" priority="293" stopIfTrue="1">
      <formula>V8=CléPersonnel</formula>
    </cfRule>
    <cfRule type="expression" dxfId="3937" priority="292" stopIfTrue="1">
      <formula>V8=CléMaladie</formula>
    </cfRule>
    <cfRule type="expression" dxfId="3936" priority="291" stopIfTrue="1">
      <formula>V8=CléPersonnalisée1</formula>
    </cfRule>
    <cfRule type="expression" dxfId="3935" priority="290" stopIfTrue="1">
      <formula>V8=CléPersonnalisée2</formula>
    </cfRule>
    <cfRule type="expression" dxfId="3934" priority="263" stopIfTrue="1">
      <formula>V8=CléPersonnel</formula>
    </cfRule>
  </conditionalFormatting>
  <conditionalFormatting sqref="V12:V15">
    <cfRule type="expression" dxfId="3933" priority="279" stopIfTrue="1">
      <formula>V12=CléPersonnalisée1</formula>
    </cfRule>
    <cfRule type="expression" dxfId="3932" priority="255" stopIfTrue="1">
      <formula>V12=CléPersonnalisée1</formula>
    </cfRule>
    <cfRule type="expression" dxfId="3931" priority="254" stopIfTrue="1">
      <formula>V12=CléPersonnalisée2</formula>
    </cfRule>
    <cfRule type="expression" priority="253" stopIfTrue="1">
      <formula>V12=""</formula>
    </cfRule>
    <cfRule type="expression" dxfId="3930" priority="257" stopIfTrue="1">
      <formula>V12=CléPersonnel</formula>
    </cfRule>
    <cfRule type="expression" dxfId="3929" priority="258" stopIfTrue="1">
      <formula>V12=CléCongé</formula>
    </cfRule>
    <cfRule type="expression" priority="271" stopIfTrue="1">
      <formula>V12=""</formula>
    </cfRule>
    <cfRule type="expression" dxfId="3928" priority="272" stopIfTrue="1">
      <formula>V12=CléPersonnalisée2</formula>
    </cfRule>
    <cfRule type="expression" dxfId="3927" priority="273" stopIfTrue="1">
      <formula>V12=CléPersonnalisée1</formula>
    </cfRule>
    <cfRule type="expression" dxfId="3926" priority="274" stopIfTrue="1">
      <formula>V12=CléMaladie</formula>
    </cfRule>
    <cfRule type="expression" dxfId="3925" priority="275" stopIfTrue="1">
      <formula>V12=CléPersonnel</formula>
    </cfRule>
    <cfRule type="expression" dxfId="3924" priority="276" stopIfTrue="1">
      <formula>V12=CléCongé</formula>
    </cfRule>
    <cfRule type="expression" priority="277" stopIfTrue="1">
      <formula>V12=""</formula>
    </cfRule>
    <cfRule type="expression" dxfId="3923" priority="278" stopIfTrue="1">
      <formula>V12=CléPersonnalisée2</formula>
    </cfRule>
    <cfRule type="expression" dxfId="3922" priority="256" stopIfTrue="1">
      <formula>V12=CléMaladie</formula>
    </cfRule>
    <cfRule type="expression" dxfId="3921" priority="280" stopIfTrue="1">
      <formula>V12=CléMaladie</formula>
    </cfRule>
    <cfRule type="expression" dxfId="3920" priority="281" stopIfTrue="1">
      <formula>V12=CléPersonnel</formula>
    </cfRule>
    <cfRule type="expression" dxfId="3919" priority="282" stopIfTrue="1">
      <formula>V12=CléCongé</formula>
    </cfRule>
  </conditionalFormatting>
  <conditionalFormatting sqref="V13:V14">
    <cfRule type="expression" priority="265" stopIfTrue="1">
      <formula>V13=""</formula>
    </cfRule>
    <cfRule type="expression" dxfId="3918" priority="270" stopIfTrue="1">
      <formula>V13=CléCongé</formula>
    </cfRule>
    <cfRule type="expression" dxfId="3917" priority="266" stopIfTrue="1">
      <formula>V13=CléPersonnalisée2</formula>
    </cfRule>
    <cfRule type="expression" dxfId="3916" priority="267" stopIfTrue="1">
      <formula>V13=CléPersonnalisée1</formula>
    </cfRule>
    <cfRule type="expression" dxfId="3915" priority="269" stopIfTrue="1">
      <formula>V13=CléPersonnel</formula>
    </cfRule>
    <cfRule type="expression" dxfId="3914" priority="268" stopIfTrue="1">
      <formula>V13=CléMaladie</formula>
    </cfRule>
  </conditionalFormatting>
  <conditionalFormatting sqref="W10:W15">
    <cfRule type="expression" dxfId="3913" priority="657" stopIfTrue="1">
      <formula>W10=CléPersonnalisée1</formula>
    </cfRule>
    <cfRule type="expression" dxfId="3912" priority="658" stopIfTrue="1">
      <formula>W10=CléMaladie</formula>
    </cfRule>
    <cfRule type="expression" dxfId="3911" priority="659" stopIfTrue="1">
      <formula>W10=CléPersonnel</formula>
    </cfRule>
    <cfRule type="expression" dxfId="3910" priority="660" stopIfTrue="1">
      <formula>W10=CléCongé</formula>
    </cfRule>
    <cfRule type="expression" dxfId="3909" priority="656" stopIfTrue="1">
      <formula>W10=CléPersonnalisée2</formula>
    </cfRule>
    <cfRule type="expression" priority="655" stopIfTrue="1">
      <formula>W10=""</formula>
    </cfRule>
  </conditionalFormatting>
  <conditionalFormatting sqref="W13:W14">
    <cfRule type="expression" dxfId="3908" priority="741" stopIfTrue="1">
      <formula>W13=CléPersonnalisée1</formula>
    </cfRule>
    <cfRule type="expression" priority="739" stopIfTrue="1">
      <formula>W13=""</formula>
    </cfRule>
    <cfRule type="expression" dxfId="3907" priority="742" stopIfTrue="1">
      <formula>W13=CléMaladie</formula>
    </cfRule>
    <cfRule type="expression" dxfId="3906" priority="740" stopIfTrue="1">
      <formula>W13=CléPersonnalisée2</formula>
    </cfRule>
    <cfRule type="expression" dxfId="3905" priority="744" stopIfTrue="1">
      <formula>W13=CléCongé</formula>
    </cfRule>
    <cfRule type="expression" dxfId="3904" priority="743" stopIfTrue="1">
      <formula>W13=CléPersonnel</formula>
    </cfRule>
    <cfRule type="expression" priority="595" stopIfTrue="1">
      <formula>W13=""</formula>
    </cfRule>
    <cfRule type="expression" dxfId="3903" priority="596" stopIfTrue="1">
      <formula>W13=CléPersonnalisée2</formula>
    </cfRule>
    <cfRule type="expression" dxfId="3902" priority="597" stopIfTrue="1">
      <formula>W13=CléPersonnalisée1</formula>
    </cfRule>
    <cfRule type="expression" dxfId="3901" priority="598" stopIfTrue="1">
      <formula>W13=CléMaladie</formula>
    </cfRule>
    <cfRule type="expression" dxfId="3900" priority="599" stopIfTrue="1">
      <formula>W13=CléPersonnel</formula>
    </cfRule>
    <cfRule type="expression" dxfId="3899" priority="600" stopIfTrue="1">
      <formula>W13=CléCongé</formula>
    </cfRule>
  </conditionalFormatting>
  <conditionalFormatting sqref="W4:X5 Z4:AA5 P4:T15 W6:AA15">
    <cfRule type="expression" dxfId="3898" priority="755" stopIfTrue="1">
      <formula>P4=CléPersonnel</formula>
    </cfRule>
    <cfRule type="expression" dxfId="3897" priority="756" stopIfTrue="1">
      <formula>P4=CléCongé</formula>
    </cfRule>
    <cfRule type="expression" dxfId="3896" priority="754" stopIfTrue="1">
      <formula>P4=CléMaladie</formula>
    </cfRule>
    <cfRule type="expression" dxfId="3895" priority="753" stopIfTrue="1">
      <formula>P4=CléPersonnalisée1</formula>
    </cfRule>
    <cfRule type="expression" dxfId="3894" priority="752" stopIfTrue="1">
      <formula>P4=CléPersonnalisée2</formula>
    </cfRule>
  </conditionalFormatting>
  <conditionalFormatting sqref="W4:X5 Z4:AA5 W6:AA9">
    <cfRule type="expression" dxfId="3893" priority="760" stopIfTrue="1">
      <formula>W4=CléMaladie</formula>
    </cfRule>
    <cfRule type="expression" dxfId="3892" priority="761" stopIfTrue="1">
      <formula>W4=CléPersonnel</formula>
    </cfRule>
    <cfRule type="expression" dxfId="3891" priority="762" stopIfTrue="1">
      <formula>W4=CléCongé</formula>
    </cfRule>
    <cfRule type="expression" dxfId="3890" priority="759" stopIfTrue="1">
      <formula>W4=CléPersonnalisée1</formula>
    </cfRule>
    <cfRule type="expression" dxfId="3889" priority="758" stopIfTrue="1">
      <formula>W4=CléPersonnalisée2</formula>
    </cfRule>
    <cfRule type="expression" priority="757" stopIfTrue="1">
      <formula>W4=""</formula>
    </cfRule>
  </conditionalFormatting>
  <conditionalFormatting sqref="X12:X15">
    <cfRule type="expression" dxfId="3888" priority="731" stopIfTrue="1">
      <formula>X12=CléPersonnel</formula>
    </cfRule>
    <cfRule type="expression" dxfId="3887" priority="584" stopIfTrue="1">
      <formula>X12=CléPersonnalisée2</formula>
    </cfRule>
    <cfRule type="expression" dxfId="3886" priority="729" stopIfTrue="1">
      <formula>X12=CléPersonnalisée1</formula>
    </cfRule>
    <cfRule type="expression" dxfId="3885" priority="728" stopIfTrue="1">
      <formula>X12=CléPersonnalisée2</formula>
    </cfRule>
    <cfRule type="expression" priority="727" stopIfTrue="1">
      <formula>X12=""</formula>
    </cfRule>
    <cfRule type="expression" priority="583" stopIfTrue="1">
      <formula>X12=""</formula>
    </cfRule>
    <cfRule type="expression" dxfId="3884" priority="585" stopIfTrue="1">
      <formula>X12=CléPersonnalisée1</formula>
    </cfRule>
    <cfRule type="expression" dxfId="3883" priority="586" stopIfTrue="1">
      <formula>X12=CléMaladie</formula>
    </cfRule>
    <cfRule type="expression" dxfId="3882" priority="587" stopIfTrue="1">
      <formula>X12=CléPersonnel</formula>
    </cfRule>
    <cfRule type="expression" dxfId="3881" priority="730" stopIfTrue="1">
      <formula>X12=CléMaladie</formula>
    </cfRule>
    <cfRule type="expression" dxfId="3880" priority="588" stopIfTrue="1">
      <formula>X12=CléCongé</formula>
    </cfRule>
    <cfRule type="expression" dxfId="3879" priority="732" stopIfTrue="1">
      <formula>X12=CléCongé</formula>
    </cfRule>
  </conditionalFormatting>
  <conditionalFormatting sqref="X13:X14">
    <cfRule type="expression" dxfId="3878" priority="684" stopIfTrue="1">
      <formula>X13=CléCongé</formula>
    </cfRule>
    <cfRule type="expression" dxfId="3877" priority="681" stopIfTrue="1">
      <formula>X13=CléPersonnalisée1</formula>
    </cfRule>
    <cfRule type="expression" dxfId="3876" priority="682" stopIfTrue="1">
      <formula>X13=CléMaladie</formula>
    </cfRule>
    <cfRule type="expression" dxfId="3875" priority="683" stopIfTrue="1">
      <formula>X13=CléPersonnel</formula>
    </cfRule>
    <cfRule type="expression" priority="679" stopIfTrue="1">
      <formula>X13=""</formula>
    </cfRule>
    <cfRule type="expression" dxfId="3874" priority="680" stopIfTrue="1">
      <formula>X13=CléPersonnalisée2</formula>
    </cfRule>
  </conditionalFormatting>
  <conditionalFormatting sqref="Y4:Y5">
    <cfRule type="expression" dxfId="3873" priority="112" stopIfTrue="1">
      <formula>Y4=CléMaladie</formula>
    </cfRule>
    <cfRule type="expression" dxfId="3872" priority="111" stopIfTrue="1">
      <formula>Y4=CléPersonnalisée1</formula>
    </cfRule>
    <cfRule type="expression" priority="109" stopIfTrue="1">
      <formula>Y4=""</formula>
    </cfRule>
    <cfRule type="expression" dxfId="3871" priority="110" stopIfTrue="1">
      <formula>Y4=CléPersonnalisée2</formula>
    </cfRule>
    <cfRule type="expression" dxfId="3870" priority="119" stopIfTrue="1">
      <formula>Y4=CléPersonnel</formula>
    </cfRule>
    <cfRule type="expression" dxfId="3869" priority="126" stopIfTrue="1">
      <formula>Y4=CléCongé</formula>
    </cfRule>
    <cfRule type="expression" dxfId="3868" priority="125" stopIfTrue="1">
      <formula>Y4=CléPersonnel</formula>
    </cfRule>
    <cfRule type="expression" dxfId="3867" priority="124" stopIfTrue="1">
      <formula>Y4=CléMaladie</formula>
    </cfRule>
    <cfRule type="expression" dxfId="3866" priority="123" stopIfTrue="1">
      <formula>Y4=CléPersonnalisée1</formula>
    </cfRule>
    <cfRule type="expression" dxfId="3865" priority="122" stopIfTrue="1">
      <formula>Y4=CléPersonnalisée2</formula>
    </cfRule>
    <cfRule type="expression" priority="121" stopIfTrue="1">
      <formula>Y4=""</formula>
    </cfRule>
    <cfRule type="expression" dxfId="3864" priority="120" stopIfTrue="1">
      <formula>Y4=CléCongé</formula>
    </cfRule>
    <cfRule type="expression" dxfId="3863" priority="118" stopIfTrue="1">
      <formula>Y4=CléMaladie</formula>
    </cfRule>
    <cfRule type="expression" dxfId="3862" priority="117" stopIfTrue="1">
      <formula>Y4=CléPersonnalisée1</formula>
    </cfRule>
    <cfRule type="expression" dxfId="3861" priority="116" stopIfTrue="1">
      <formula>Y4=CléPersonnalisée2</formula>
    </cfRule>
    <cfRule type="expression" priority="115" stopIfTrue="1">
      <formula>Y4=""</formula>
    </cfRule>
    <cfRule type="expression" dxfId="3860" priority="114" stopIfTrue="1">
      <formula>Y4=CléCongé</formula>
    </cfRule>
    <cfRule type="expression" dxfId="3859" priority="113" stopIfTrue="1">
      <formula>Y4=CléPersonnel</formula>
    </cfRule>
  </conditionalFormatting>
  <conditionalFormatting sqref="Y12:Y15">
    <cfRule type="expression" priority="673" stopIfTrue="1">
      <formula>Y12=""</formula>
    </cfRule>
    <cfRule type="expression" dxfId="3858" priority="678" stopIfTrue="1">
      <formula>Y12=CléCongé</formula>
    </cfRule>
    <cfRule type="expression" dxfId="3857" priority="677" stopIfTrue="1">
      <formula>Y12=CléPersonnel</formula>
    </cfRule>
    <cfRule type="expression" dxfId="3856" priority="676" stopIfTrue="1">
      <formula>Y12=CléMaladie</formula>
    </cfRule>
    <cfRule type="expression" dxfId="3855" priority="675" stopIfTrue="1">
      <formula>Y12=CléPersonnalisée1</formula>
    </cfRule>
    <cfRule type="expression" dxfId="3854" priority="674" stopIfTrue="1">
      <formula>Y12=CléPersonnalisée2</formula>
    </cfRule>
  </conditionalFormatting>
  <conditionalFormatting sqref="Z10:Z11">
    <cfRule type="expression" dxfId="3853" priority="557" stopIfTrue="1">
      <formula>Z10=CléPersonnel</formula>
    </cfRule>
    <cfRule type="expression" dxfId="3852" priority="556" stopIfTrue="1">
      <formula>Z10=CléMaladie</formula>
    </cfRule>
    <cfRule type="expression" dxfId="3851" priority="555" stopIfTrue="1">
      <formula>Z10=CléPersonnalisée1</formula>
    </cfRule>
    <cfRule type="expression" priority="511" stopIfTrue="1">
      <formula>Z10=""</formula>
    </cfRule>
    <cfRule type="expression" dxfId="3850" priority="513" stopIfTrue="1">
      <formula>Z10=CléPersonnalisée1</formula>
    </cfRule>
    <cfRule type="expression" priority="565" stopIfTrue="1">
      <formula>Z10=""</formula>
    </cfRule>
    <cfRule type="expression" priority="553" stopIfTrue="1">
      <formula>Z10=""</formula>
    </cfRule>
    <cfRule type="expression" dxfId="3849" priority="554" stopIfTrue="1">
      <formula>Z10=CléPersonnalisée2</formula>
    </cfRule>
    <cfRule type="expression" dxfId="3848" priority="516" stopIfTrue="1">
      <formula>Z10=CléCongé</formula>
    </cfRule>
    <cfRule type="expression" dxfId="3847" priority="515" stopIfTrue="1">
      <formula>Z10=CléPersonnel</formula>
    </cfRule>
    <cfRule type="expression" dxfId="3846" priority="514" stopIfTrue="1">
      <formula>Z10=CléMaladie</formula>
    </cfRule>
    <cfRule type="expression" dxfId="3845" priority="558" stopIfTrue="1">
      <formula>Z10=CléCongé</formula>
    </cfRule>
    <cfRule type="expression" dxfId="3844" priority="512" stopIfTrue="1">
      <formula>Z10=CléPersonnalisée2</formula>
    </cfRule>
    <cfRule type="expression" dxfId="3843" priority="570" stopIfTrue="1">
      <formula>Z10=CléCongé</formula>
    </cfRule>
    <cfRule type="expression" dxfId="3842" priority="569" stopIfTrue="1">
      <formula>Z10=CléPersonnel</formula>
    </cfRule>
    <cfRule type="expression" dxfId="3841" priority="568" stopIfTrue="1">
      <formula>Z10=CléMaladie</formula>
    </cfRule>
    <cfRule type="expression" dxfId="3840" priority="567" stopIfTrue="1">
      <formula>Z10=CléPersonnalisée1</formula>
    </cfRule>
    <cfRule type="expression" dxfId="3839" priority="566" stopIfTrue="1">
      <formula>Z10=CléPersonnalisée2</formula>
    </cfRule>
    <cfRule type="expression" dxfId="3838" priority="564" stopIfTrue="1">
      <formula>Z10=CléCongé</formula>
    </cfRule>
    <cfRule type="expression" dxfId="3837" priority="563" stopIfTrue="1">
      <formula>Z10=CléPersonnel</formula>
    </cfRule>
    <cfRule type="expression" dxfId="3836" priority="562" stopIfTrue="1">
      <formula>Z10=CléMaladie</formula>
    </cfRule>
    <cfRule type="expression" dxfId="3835" priority="561" stopIfTrue="1">
      <formula>Z10=CléPersonnalisée1</formula>
    </cfRule>
    <cfRule type="expression" dxfId="3834" priority="560" stopIfTrue="1">
      <formula>Z10=CléPersonnalisée2</formula>
    </cfRule>
    <cfRule type="expression" priority="559" stopIfTrue="1">
      <formula>Z10=""</formula>
    </cfRule>
  </conditionalFormatting>
  <conditionalFormatting sqref="Z13:Z14">
    <cfRule type="expression" priority="523" stopIfTrue="1">
      <formula>Z13=""</formula>
    </cfRule>
    <cfRule type="expression" dxfId="3833" priority="539" stopIfTrue="1">
      <formula>Z13=CléPersonnel</formula>
    </cfRule>
    <cfRule type="expression" dxfId="3832" priority="540" stopIfTrue="1">
      <formula>Z13=CléCongé</formula>
    </cfRule>
    <cfRule type="expression" dxfId="3831" priority="536" stopIfTrue="1">
      <formula>Z13=CléPersonnalisée2</formula>
    </cfRule>
    <cfRule type="expression" dxfId="3830" priority="537" stopIfTrue="1">
      <formula>Z13=CléPersonnalisée1</formula>
    </cfRule>
    <cfRule type="expression" priority="535" stopIfTrue="1">
      <formula>Z13=""</formula>
    </cfRule>
    <cfRule type="expression" dxfId="3829" priority="528" stopIfTrue="1">
      <formula>Z13=CléCongé</formula>
    </cfRule>
    <cfRule type="expression" dxfId="3828" priority="527" stopIfTrue="1">
      <formula>Z13=CléPersonnel</formula>
    </cfRule>
    <cfRule type="expression" dxfId="3827" priority="526" stopIfTrue="1">
      <formula>Z13=CléMaladie</formula>
    </cfRule>
    <cfRule type="expression" dxfId="3826" priority="525" stopIfTrue="1">
      <formula>Z13=CléPersonnalisée1</formula>
    </cfRule>
    <cfRule type="expression" dxfId="3825" priority="524" stopIfTrue="1">
      <formula>Z13=CléPersonnalisée2</formula>
    </cfRule>
    <cfRule type="expression" priority="631" stopIfTrue="1">
      <formula>Z13=""</formula>
    </cfRule>
    <cfRule type="expression" dxfId="3824" priority="538" stopIfTrue="1">
      <formula>Z13=CléMaladie</formula>
    </cfRule>
    <cfRule type="expression" dxfId="3823" priority="632" stopIfTrue="1">
      <formula>Z13=CléPersonnalisée2</formula>
    </cfRule>
    <cfRule type="expression" dxfId="3822" priority="633" stopIfTrue="1">
      <formula>Z13=CléPersonnalisée1</formula>
    </cfRule>
    <cfRule type="expression" dxfId="3821" priority="634" stopIfTrue="1">
      <formula>Z13=CléMaladie</formula>
    </cfRule>
    <cfRule type="expression" dxfId="3820" priority="635" stopIfTrue="1">
      <formula>Z13=CléPersonnel</formula>
    </cfRule>
    <cfRule type="expression" dxfId="3819" priority="636" stopIfTrue="1">
      <formula>Z13=CléCongé</formula>
    </cfRule>
  </conditionalFormatting>
  <conditionalFormatting sqref="AA10:AA15">
    <cfRule type="expression" dxfId="3818" priority="530" stopIfTrue="1">
      <formula>AA10=CléPersonnalisée2</formula>
    </cfRule>
    <cfRule type="expression" dxfId="3817" priority="534" stopIfTrue="1">
      <formula>AA10=CléCongé</formula>
    </cfRule>
    <cfRule type="expression" dxfId="3816" priority="533" stopIfTrue="1">
      <formula>AA10=CléPersonnel</formula>
    </cfRule>
    <cfRule type="expression" dxfId="3815" priority="532" stopIfTrue="1">
      <formula>AA10=CléMaladie</formula>
    </cfRule>
    <cfRule type="expression" dxfId="3814" priority="531" stopIfTrue="1">
      <formula>AA10=CléPersonnalisée1</formula>
    </cfRule>
    <cfRule type="expression" priority="529" stopIfTrue="1">
      <formula>AA10=""</formula>
    </cfRule>
  </conditionalFormatting>
  <conditionalFormatting sqref="AA12:AA15">
    <cfRule type="expression" dxfId="3813" priority="620" stopIfTrue="1">
      <formula>AA12=CléPersonnalisée2</formula>
    </cfRule>
    <cfRule type="expression" dxfId="3812" priority="522" stopIfTrue="1">
      <formula>AA12=CléCongé</formula>
    </cfRule>
    <cfRule type="expression" dxfId="3811" priority="621" stopIfTrue="1">
      <formula>AA12=CléPersonnalisée1</formula>
    </cfRule>
    <cfRule type="expression" dxfId="3810" priority="622" stopIfTrue="1">
      <formula>AA12=CléMaladie</formula>
    </cfRule>
    <cfRule type="expression" dxfId="3809" priority="623" stopIfTrue="1">
      <formula>AA12=CléPersonnel</formula>
    </cfRule>
    <cfRule type="expression" dxfId="3808" priority="624" stopIfTrue="1">
      <formula>AA12=CléCongé</formula>
    </cfRule>
    <cfRule type="expression" dxfId="3807" priority="518" stopIfTrue="1">
      <formula>AA12=CléPersonnalisée2</formula>
    </cfRule>
    <cfRule type="expression" dxfId="3806" priority="519" stopIfTrue="1">
      <formula>AA12=CléPersonnalisée1</formula>
    </cfRule>
    <cfRule type="expression" dxfId="3805" priority="520" stopIfTrue="1">
      <formula>AA12=CléMaladie</formula>
    </cfRule>
    <cfRule type="expression" dxfId="3804" priority="521" stopIfTrue="1">
      <formula>AA12=CléPersonnel</formula>
    </cfRule>
    <cfRule type="expression" priority="517" stopIfTrue="1">
      <formula>AA12=""</formula>
    </cfRule>
    <cfRule type="expression" priority="619" stopIfTrue="1">
      <formula>AA12=""</formula>
    </cfRule>
  </conditionalFormatting>
  <conditionalFormatting sqref="AA13:AA14">
    <cfRule type="expression" dxfId="3803" priority="546" stopIfTrue="1">
      <formula>AA13=CléCongé</formula>
    </cfRule>
    <cfRule type="expression" priority="547" stopIfTrue="1">
      <formula>AA13=""</formula>
    </cfRule>
    <cfRule type="expression" dxfId="3802" priority="548" stopIfTrue="1">
      <formula>AA13=CléPersonnalisée2</formula>
    </cfRule>
    <cfRule type="expression" dxfId="3801" priority="549" stopIfTrue="1">
      <formula>AA13=CléPersonnalisée1</formula>
    </cfRule>
    <cfRule type="expression" dxfId="3800" priority="550" stopIfTrue="1">
      <formula>AA13=CléMaladie</formula>
    </cfRule>
    <cfRule type="expression" dxfId="3799" priority="545" stopIfTrue="1">
      <formula>AA13=CléPersonnel</formula>
    </cfRule>
    <cfRule type="expression" dxfId="3798" priority="552" stopIfTrue="1">
      <formula>AA13=CléCongé</formula>
    </cfRule>
    <cfRule type="expression" dxfId="3797" priority="544" stopIfTrue="1">
      <formula>AA13=CléMaladie</formula>
    </cfRule>
    <cfRule type="expression" dxfId="3796" priority="704" stopIfTrue="1">
      <formula>AA13=CléPersonnalisée2</formula>
    </cfRule>
    <cfRule type="expression" dxfId="3795" priority="551" stopIfTrue="1">
      <formula>AA13=CléPersonnel</formula>
    </cfRule>
    <cfRule type="expression" dxfId="3794" priority="543" stopIfTrue="1">
      <formula>AA13=CléPersonnalisée1</formula>
    </cfRule>
    <cfRule type="expression" dxfId="3793" priority="708" stopIfTrue="1">
      <formula>AA13=CléCongé</formula>
    </cfRule>
    <cfRule type="expression" dxfId="3792" priority="707" stopIfTrue="1">
      <formula>AA13=CléPersonnel</formula>
    </cfRule>
    <cfRule type="expression" dxfId="3791" priority="706" stopIfTrue="1">
      <formula>AA13=CléMaladie</formula>
    </cfRule>
    <cfRule type="expression" dxfId="3790" priority="705" stopIfTrue="1">
      <formula>AA13=CléPersonnalisée1</formula>
    </cfRule>
    <cfRule type="expression" priority="703" stopIfTrue="1">
      <formula>AA13=""</formula>
    </cfRule>
    <cfRule type="expression" priority="541" stopIfTrue="1">
      <formula>AA13=""</formula>
    </cfRule>
    <cfRule type="expression" dxfId="3789" priority="542" stopIfTrue="1">
      <formula>AA13=CléPersonnalisée2</formula>
    </cfRule>
  </conditionalFormatting>
  <conditionalFormatting sqref="AB4:AB15">
    <cfRule type="expression" priority="1" stopIfTrue="1">
      <formula>AB4=""</formula>
    </cfRule>
    <cfRule type="expression" dxfId="3788" priority="15" stopIfTrue="1">
      <formula>AB4=CléPersonnalisée1</formula>
    </cfRule>
    <cfRule type="expression" dxfId="3787" priority="14" stopIfTrue="1">
      <formula>AB4=CléPersonnalisée2</formula>
    </cfRule>
    <cfRule type="expression" priority="13" stopIfTrue="1">
      <formula>AB4=""</formula>
    </cfRule>
    <cfRule type="expression" dxfId="3786" priority="12" stopIfTrue="1">
      <formula>AB4=CléCongé</formula>
    </cfRule>
    <cfRule type="expression" dxfId="3785" priority="11" stopIfTrue="1">
      <formula>AB4=CléPersonnel</formula>
    </cfRule>
    <cfRule type="expression" dxfId="3784" priority="10" stopIfTrue="1">
      <formula>AB4=CléMaladie</formula>
    </cfRule>
    <cfRule type="expression" dxfId="3783" priority="9" stopIfTrue="1">
      <formula>AB4=CléPersonnalisée1</formula>
    </cfRule>
    <cfRule type="expression" dxfId="3782" priority="8" stopIfTrue="1">
      <formula>AB4=CléPersonnalisée2</formula>
    </cfRule>
    <cfRule type="expression" priority="7" stopIfTrue="1">
      <formula>AB4=""</formula>
    </cfRule>
    <cfRule type="expression" dxfId="3781" priority="17" stopIfTrue="1">
      <formula>AB4=CléPersonnel</formula>
    </cfRule>
    <cfRule type="expression" dxfId="3780" priority="6" stopIfTrue="1">
      <formula>AB4=CléCongé</formula>
    </cfRule>
    <cfRule type="expression" dxfId="3779" priority="5" stopIfTrue="1">
      <formula>AB4=CléPersonnel</formula>
    </cfRule>
    <cfRule type="expression" dxfId="3778" priority="4" stopIfTrue="1">
      <formula>AB4=CléMaladie</formula>
    </cfRule>
    <cfRule type="expression" dxfId="3777" priority="3" stopIfTrue="1">
      <formula>AB4=CléPersonnalisée1</formula>
    </cfRule>
    <cfRule type="expression" dxfId="3776" priority="2" stopIfTrue="1">
      <formula>AB4=CléPersonnalisée2</formula>
    </cfRule>
    <cfRule type="expression" dxfId="3775" priority="18" stopIfTrue="1">
      <formula>AB4=CléCongé</formula>
    </cfRule>
    <cfRule type="expression" dxfId="3774" priority="16" stopIfTrue="1">
      <formula>AB4=CléMaladie</formula>
    </cfRule>
  </conditionalFormatting>
  <conditionalFormatting sqref="AC4:AC15">
    <cfRule type="expression" dxfId="3773" priority="162" stopIfTrue="1">
      <formula>AC4=CléCongé</formula>
    </cfRule>
    <cfRule type="expression" dxfId="3772" priority="161" stopIfTrue="1">
      <formula>AC4=CléPersonnel</formula>
    </cfRule>
    <cfRule type="expression" dxfId="3771" priority="160" stopIfTrue="1">
      <formula>AC4=CléMaladie</formula>
    </cfRule>
    <cfRule type="expression" dxfId="3770" priority="159" stopIfTrue="1">
      <formula>AC4=CléPersonnalisée1</formula>
    </cfRule>
    <cfRule type="expression" dxfId="3769" priority="158" stopIfTrue="1">
      <formula>AC4=CléPersonnalisée2</formula>
    </cfRule>
    <cfRule type="expression" priority="157" stopIfTrue="1">
      <formula>AC4=""</formula>
    </cfRule>
    <cfRule type="expression" dxfId="3768" priority="174" stopIfTrue="1">
      <formula>AC4=CléCongé</formula>
    </cfRule>
    <cfRule type="expression" dxfId="3767" priority="173" stopIfTrue="1">
      <formula>AC4=CléPersonnel</formula>
    </cfRule>
    <cfRule type="expression" dxfId="3766" priority="172" stopIfTrue="1">
      <formula>AC4=CléMaladie</formula>
    </cfRule>
    <cfRule type="expression" dxfId="3765" priority="171" stopIfTrue="1">
      <formula>AC4=CléPersonnalisée1</formula>
    </cfRule>
    <cfRule type="expression" dxfId="3764" priority="170" stopIfTrue="1">
      <formula>AC4=CléPersonnalisée2</formula>
    </cfRule>
    <cfRule type="expression" priority="169" stopIfTrue="1">
      <formula>AC4=""</formula>
    </cfRule>
    <cfRule type="expression" dxfId="3763" priority="168" stopIfTrue="1">
      <formula>AC4=CléCongé</formula>
    </cfRule>
    <cfRule type="expression" dxfId="3762" priority="167" stopIfTrue="1">
      <formula>AC4=CléPersonnel</formula>
    </cfRule>
    <cfRule type="expression" dxfId="3761" priority="166" stopIfTrue="1">
      <formula>AC4=CléMaladie</formula>
    </cfRule>
    <cfRule type="expression" dxfId="3760" priority="165" stopIfTrue="1">
      <formula>AC4=CléPersonnalisée1</formula>
    </cfRule>
    <cfRule type="expression" dxfId="3759" priority="164" stopIfTrue="1">
      <formula>AC4=CléPersonnalisée2</formula>
    </cfRule>
    <cfRule type="expression" priority="163" stopIfTrue="1">
      <formula>AC4=""</formula>
    </cfRule>
  </conditionalFormatting>
  <conditionalFormatting sqref="AD10:AD11">
    <cfRule type="expression" dxfId="3758" priority="89" stopIfTrue="1">
      <formula>AD10=CléPersonnel</formula>
    </cfRule>
    <cfRule type="expression" dxfId="3757" priority="90" stopIfTrue="1">
      <formula>AD10=CléCongé</formula>
    </cfRule>
    <cfRule type="expression" dxfId="3756" priority="88" stopIfTrue="1">
      <formula>AD10=CléMaladie</formula>
    </cfRule>
    <cfRule type="expression" dxfId="3755" priority="87" stopIfTrue="1">
      <formula>AD10=CléPersonnalisée1</formula>
    </cfRule>
    <cfRule type="expression" dxfId="3754" priority="86" stopIfTrue="1">
      <formula>AD10=CléPersonnalisée2</formula>
    </cfRule>
    <cfRule type="expression" priority="85" stopIfTrue="1">
      <formula>AD10=""</formula>
    </cfRule>
  </conditionalFormatting>
  <conditionalFormatting sqref="AD10:AD15">
    <cfRule type="expression" dxfId="3753" priority="78" stopIfTrue="1">
      <formula>AD10=CléCongé</formula>
    </cfRule>
    <cfRule type="expression" dxfId="3752" priority="77" stopIfTrue="1">
      <formula>AD10=CléPersonnel</formula>
    </cfRule>
    <cfRule type="expression" dxfId="3751" priority="76" stopIfTrue="1">
      <formula>AD10=CléMaladie</formula>
    </cfRule>
    <cfRule type="expression" dxfId="3750" priority="75" stopIfTrue="1">
      <formula>AD10=CléPersonnalisée1</formula>
    </cfRule>
    <cfRule type="expression" dxfId="3749" priority="74" stopIfTrue="1">
      <formula>AD10=CléPersonnalisée2</formula>
    </cfRule>
    <cfRule type="expression" priority="73" stopIfTrue="1">
      <formula>AD10=""</formula>
    </cfRule>
  </conditionalFormatting>
  <conditionalFormatting sqref="AD13:AD14">
    <cfRule type="expression" dxfId="3748" priority="64" stopIfTrue="1">
      <formula>AD13=CléMaladie</formula>
    </cfRule>
    <cfRule type="expression" dxfId="3747" priority="65" stopIfTrue="1">
      <formula>AD13=CléPersonnel</formula>
    </cfRule>
    <cfRule type="expression" dxfId="3746" priority="66" stopIfTrue="1">
      <formula>AD13=CléCongé</formula>
    </cfRule>
    <cfRule type="expression" priority="97" stopIfTrue="1">
      <formula>AD13=""</formula>
    </cfRule>
    <cfRule type="expression" dxfId="3745" priority="62" stopIfTrue="1">
      <formula>AD13=CléPersonnalisée2</formula>
    </cfRule>
    <cfRule type="expression" dxfId="3744" priority="98" stopIfTrue="1">
      <formula>AD13=CléPersonnalisée2</formula>
    </cfRule>
    <cfRule type="expression" dxfId="3743" priority="99" stopIfTrue="1">
      <formula>AD13=CléPersonnalisée1</formula>
    </cfRule>
    <cfRule type="expression" dxfId="3742" priority="100" stopIfTrue="1">
      <formula>AD13=CléMaladie</formula>
    </cfRule>
    <cfRule type="expression" dxfId="3741" priority="101" stopIfTrue="1">
      <formula>AD13=CléPersonnel</formula>
    </cfRule>
    <cfRule type="expression" dxfId="3740" priority="102" stopIfTrue="1">
      <formula>AD13=CléCongé</formula>
    </cfRule>
    <cfRule type="expression" priority="61" stopIfTrue="1">
      <formula>AD13=""</formula>
    </cfRule>
    <cfRule type="expression" dxfId="3739" priority="63" stopIfTrue="1">
      <formula>AD13=CléPersonnalisée1</formula>
    </cfRule>
  </conditionalFormatting>
  <conditionalFormatting sqref="AD4:AE15">
    <cfRule type="expression" dxfId="3738" priority="105" stopIfTrue="1">
      <formula>AD4=CléPersonnalisée1</formula>
    </cfRule>
    <cfRule type="expression" dxfId="3737" priority="104" stopIfTrue="1">
      <formula>AD4=CléPersonnalisée2</formula>
    </cfRule>
    <cfRule type="expression" priority="103" stopIfTrue="1">
      <formula>AD4=""</formula>
    </cfRule>
    <cfRule type="expression" dxfId="3736" priority="108" stopIfTrue="1">
      <formula>AD4=CléCongé</formula>
    </cfRule>
    <cfRule type="expression" dxfId="3735" priority="107" stopIfTrue="1">
      <formula>AD4=CléPersonnel</formula>
    </cfRule>
    <cfRule type="expression" dxfId="3734" priority="106" stopIfTrue="1">
      <formula>AD4=CléMaladie</formula>
    </cfRule>
  </conditionalFormatting>
  <conditionalFormatting sqref="AE4:AE5">
    <cfRule type="expression" dxfId="3733" priority="68" stopIfTrue="1">
      <formula>AE4=CléPersonnalisée2</formula>
    </cfRule>
    <cfRule type="expression" priority="67" stopIfTrue="1">
      <formula>AE4=""</formula>
    </cfRule>
    <cfRule type="expression" dxfId="3732" priority="70" stopIfTrue="1">
      <formula>AE4=CléMaladie</formula>
    </cfRule>
    <cfRule type="expression" dxfId="3731" priority="71" stopIfTrue="1">
      <formula>AE4=CléPersonnel</formula>
    </cfRule>
    <cfRule type="expression" dxfId="3730" priority="72" stopIfTrue="1">
      <formula>AE4=CléCongé</formula>
    </cfRule>
    <cfRule type="expression" dxfId="3729" priority="69" stopIfTrue="1">
      <formula>AE4=CléPersonnalisée1</formula>
    </cfRule>
  </conditionalFormatting>
  <conditionalFormatting sqref="AE12:AE15">
    <cfRule type="expression" dxfId="3728" priority="94" stopIfTrue="1">
      <formula>AE12=CléMaladie</formula>
    </cfRule>
    <cfRule type="expression" dxfId="3727" priority="93" stopIfTrue="1">
      <formula>AE12=CléPersonnalisée1</formula>
    </cfRule>
    <cfRule type="expression" dxfId="3726" priority="92" stopIfTrue="1">
      <formula>AE12=CléPersonnalisée2</formula>
    </cfRule>
    <cfRule type="expression" dxfId="3725" priority="60" stopIfTrue="1">
      <formula>AE12=CléCongé</formula>
    </cfRule>
    <cfRule type="expression" dxfId="3724" priority="59" stopIfTrue="1">
      <formula>AE12=CléPersonnel</formula>
    </cfRule>
    <cfRule type="expression" dxfId="3723" priority="58" stopIfTrue="1">
      <formula>AE12=CléMaladie</formula>
    </cfRule>
    <cfRule type="expression" dxfId="3722" priority="57" stopIfTrue="1">
      <formula>AE12=CléPersonnalisée1</formula>
    </cfRule>
    <cfRule type="expression" dxfId="3721" priority="56" stopIfTrue="1">
      <formula>AE12=CléPersonnalisée2</formula>
    </cfRule>
    <cfRule type="expression" priority="55" stopIfTrue="1">
      <formula>AE12=""</formula>
    </cfRule>
    <cfRule type="expression" dxfId="3720" priority="95" stopIfTrue="1">
      <formula>AE12=CléPersonnel</formula>
    </cfRule>
    <cfRule type="expression" priority="91" stopIfTrue="1">
      <formula>AE12=""</formula>
    </cfRule>
    <cfRule type="expression" dxfId="3719" priority="96" stopIfTrue="1">
      <formula>AE12=CléCongé</formula>
    </cfRule>
  </conditionalFormatting>
  <conditionalFormatting sqref="AE13:AE14">
    <cfRule type="expression" priority="79" stopIfTrue="1">
      <formula>AE13=""</formula>
    </cfRule>
    <cfRule type="expression" dxfId="3718" priority="80" stopIfTrue="1">
      <formula>AE13=CléPersonnalisée2</formula>
    </cfRule>
    <cfRule type="expression" dxfId="3717" priority="82" stopIfTrue="1">
      <formula>AE13=CléMaladie</formula>
    </cfRule>
    <cfRule type="expression" dxfId="3716" priority="81" stopIfTrue="1">
      <formula>AE13=CléPersonnalisée1</formula>
    </cfRule>
    <cfRule type="expression" dxfId="3715" priority="83" stopIfTrue="1">
      <formula>AE13=CléPersonnel</formula>
    </cfRule>
    <cfRule type="expression" dxfId="3714" priority="84" stopIfTrue="1">
      <formula>AE13=CléCongé</formula>
    </cfRule>
  </conditionalFormatting>
  <conditionalFormatting sqref="AF4:AF5">
    <cfRule type="expression" priority="1651" stopIfTrue="1">
      <formula>AF4=""</formula>
    </cfRule>
    <cfRule type="expression" dxfId="3713" priority="1652" stopIfTrue="1">
      <formula>AF4=CléPersonnalisée2</formula>
    </cfRule>
    <cfRule type="expression" dxfId="3712" priority="1653" stopIfTrue="1">
      <formula>AF4=CléPersonnalisée1</formula>
    </cfRule>
    <cfRule type="expression" dxfId="3711" priority="1654" stopIfTrue="1">
      <formula>AF4=CléMaladie</formula>
    </cfRule>
    <cfRule type="expression" dxfId="3710" priority="1655" stopIfTrue="1">
      <formula>AF4=CléPersonnel</formula>
    </cfRule>
    <cfRule type="expression" dxfId="3709" priority="1656" stopIfTrue="1">
      <formula>AF4=CléCongé</formula>
    </cfRule>
    <cfRule type="expression" priority="1657" stopIfTrue="1">
      <formula>AF4=""</formula>
    </cfRule>
    <cfRule type="expression" dxfId="3708" priority="1658" stopIfTrue="1">
      <formula>AF4=CléPersonnalisée2</formula>
    </cfRule>
    <cfRule type="expression" dxfId="3707" priority="1659" stopIfTrue="1">
      <formula>AF4=CléPersonnalisée1</formula>
    </cfRule>
    <cfRule type="expression" dxfId="3706" priority="1660" stopIfTrue="1">
      <formula>AF4=CléMaladie</formula>
    </cfRule>
    <cfRule type="expression" dxfId="3705" priority="1661" stopIfTrue="1">
      <formula>AF4=CléPersonnel</formula>
    </cfRule>
    <cfRule type="expression" dxfId="3704" priority="1662" stopIfTrue="1">
      <formula>AF4=CléCongé</formula>
    </cfRule>
  </conditionalFormatting>
  <conditionalFormatting sqref="AF4:AF7">
    <cfRule type="expression" priority="1663" stopIfTrue="1">
      <formula>AF4=""</formula>
    </cfRule>
    <cfRule type="expression" dxfId="3703" priority="1664" stopIfTrue="1">
      <formula>AF4=CléPersonnalisée2</formula>
    </cfRule>
    <cfRule type="expression" dxfId="3702" priority="1665" stopIfTrue="1">
      <formula>AF4=CléPersonnalisée1</formula>
    </cfRule>
    <cfRule type="expression" dxfId="3701" priority="1666" stopIfTrue="1">
      <formula>AF4=CléMaladie</formula>
    </cfRule>
    <cfRule type="expression" dxfId="3700" priority="1667" stopIfTrue="1">
      <formula>AF4=CléPersonnel</formula>
    </cfRule>
    <cfRule type="expression" dxfId="3699" priority="1668" stopIfTrue="1">
      <formula>AF4=CléCongé</formula>
    </cfRule>
  </conditionalFormatting>
  <conditionalFormatting sqref="AF8:AF15 B16:AF16">
    <cfRule type="expression" dxfId="3698" priority="1707" stopIfTrue="1">
      <formula>B8=CléPersonnalisée1</formula>
    </cfRule>
    <cfRule type="expression" priority="1705" stopIfTrue="1">
      <formula>B8=""</formula>
    </cfRule>
    <cfRule type="expression" dxfId="3697" priority="1706" stopIfTrue="1">
      <formula>B8=CléPersonnalisée2</formula>
    </cfRule>
    <cfRule type="expression" dxfId="3696" priority="1708" stopIfTrue="1">
      <formula>B8=CléMaladie</formula>
    </cfRule>
    <cfRule type="expression" dxfId="3695" priority="1709" stopIfTrue="1">
      <formula>B8=CléPersonnel</formula>
    </cfRule>
    <cfRule type="expression" dxfId="3694" priority="1710" stopIfTrue="1">
      <formula>B8=CléCongé</formula>
    </cfRule>
  </conditionalFormatting>
  <conditionalFormatting sqref="AF8:AF15">
    <cfRule type="expression" dxfId="3693" priority="1678" stopIfTrue="1">
      <formula>AF8=CléMaladie</formula>
    </cfRule>
    <cfRule type="expression" dxfId="3692" priority="1679" stopIfTrue="1">
      <formula>AF8=CléPersonnel</formula>
    </cfRule>
    <cfRule type="expression" dxfId="3691" priority="1680" stopIfTrue="1">
      <formula>AF8=CléCongé</formula>
    </cfRule>
    <cfRule type="expression" priority="1675" stopIfTrue="1">
      <formula>AF8=""</formula>
    </cfRule>
    <cfRule type="expression" dxfId="3690" priority="1676" stopIfTrue="1">
      <formula>AF8=CléPersonnalisée2</formula>
    </cfRule>
    <cfRule type="expression" dxfId="3689" priority="1677" stopIfTrue="1">
      <formula>AF8=CléPersonnalisée1</formula>
    </cfRule>
  </conditionalFormatting>
  <conditionalFormatting sqref="AF12:AF15">
    <cfRule type="expression" dxfId="3688" priority="1672" stopIfTrue="1">
      <formula>AF12=CléMaladie</formula>
    </cfRule>
    <cfRule type="expression" dxfId="3687" priority="1673" stopIfTrue="1">
      <formula>AF12=CléPersonnel</formula>
    </cfRule>
    <cfRule type="expression" dxfId="3686" priority="1674" stopIfTrue="1">
      <formula>AF12=CléCongé</formula>
    </cfRule>
    <cfRule type="expression" dxfId="3685" priority="1689" stopIfTrue="1">
      <formula>AF12=CléPersonnalisée1</formula>
    </cfRule>
    <cfRule type="expression" priority="1687" stopIfTrue="1">
      <formula>AF12=""</formula>
    </cfRule>
    <cfRule type="expression" dxfId="3684" priority="1688" stopIfTrue="1">
      <formula>AF12=CléPersonnalisée2</formula>
    </cfRule>
    <cfRule type="expression" dxfId="3683" priority="1690" stopIfTrue="1">
      <formula>AF12=CléMaladie</formula>
    </cfRule>
    <cfRule type="expression" dxfId="3682" priority="1691" stopIfTrue="1">
      <formula>AF12=CléPersonnel</formula>
    </cfRule>
    <cfRule type="expression" dxfId="3681" priority="1692" stopIfTrue="1">
      <formula>AF12=CléCongé</formula>
    </cfRule>
    <cfRule type="expression" priority="1693" stopIfTrue="1">
      <formula>AF12=""</formula>
    </cfRule>
    <cfRule type="expression" dxfId="3680" priority="1694" stopIfTrue="1">
      <formula>AF12=CléPersonnalisée2</formula>
    </cfRule>
    <cfRule type="expression" dxfId="3679" priority="1696" stopIfTrue="1">
      <formula>AF12=CléMaladie</formula>
    </cfRule>
    <cfRule type="expression" dxfId="3678" priority="1697" stopIfTrue="1">
      <formula>AF12=CléPersonnel</formula>
    </cfRule>
    <cfRule type="expression" dxfId="3677" priority="1698" stopIfTrue="1">
      <formula>AF12=CléCongé</formula>
    </cfRule>
    <cfRule type="expression" dxfId="3676" priority="1695" stopIfTrue="1">
      <formula>AF12=CléPersonnalisée1</formula>
    </cfRule>
    <cfRule type="expression" priority="1669" stopIfTrue="1">
      <formula>AF12=""</formula>
    </cfRule>
    <cfRule type="expression" dxfId="3675" priority="1670" stopIfTrue="1">
      <formula>AF12=CléPersonnalisée2</formula>
    </cfRule>
    <cfRule type="expression" dxfId="3674" priority="1671" stopIfTrue="1">
      <formula>AF12=CléPersonnalisée1</formula>
    </cfRule>
  </conditionalFormatting>
  <conditionalFormatting sqref="AF13:AF14">
    <cfRule type="expression" dxfId="3673" priority="1682" stopIfTrue="1">
      <formula>AF13=CléPersonnalisée2</formula>
    </cfRule>
    <cfRule type="expression" dxfId="3672" priority="1683" stopIfTrue="1">
      <formula>AF13=CléPersonnalisée1</formula>
    </cfRule>
    <cfRule type="expression" priority="1681" stopIfTrue="1">
      <formula>AF13=""</formula>
    </cfRule>
    <cfRule type="expression" dxfId="3671" priority="1684" stopIfTrue="1">
      <formula>AF13=CléMaladie</formula>
    </cfRule>
    <cfRule type="expression" dxfId="3670" priority="1685" stopIfTrue="1">
      <formula>AF13=CléPersonnel</formula>
    </cfRule>
    <cfRule type="expression" dxfId="3669" priority="1686" stopIfTrue="1">
      <formula>AF13=CléCongé</formula>
    </cfRule>
  </conditionalFormatting>
  <conditionalFormatting sqref="AG4:AG16">
    <cfRule type="dataBar" priority="1711">
      <dataBar>
        <cfvo type="min"/>
        <cfvo type="formula" val="DATEDIF(DATE(CalendarYear,2,1),DATE(CalendarYear,3,1),&quot;d&quot;)"/>
        <color theme="2" tint="-0.249977111117893"/>
      </dataBar>
      <extLst>
        <ext xmlns:x14="http://schemas.microsoft.com/office/spreadsheetml/2009/9/main" uri="{B025F937-C7B1-47D3-B67F-A62EFF666E3E}">
          <x14:id>{3975CEC5-286D-42E4-9B7E-603B990DE3BE}</x14:id>
        </ext>
      </extLst>
    </cfRule>
  </conditionalFormatting>
  <dataValidations count="4">
    <dataValidation allowBlank="1" showInputMessage="1" showErrorMessage="1" prompt="Calcule automatiquement le nombre total de jours d’absence d’un employé durant ce mois dans cette colonne" sqref="AG3" xr:uid="{00FC2AB0-7313-4393-979A-C3C1A54E5764}"/>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A8C132D7-198B-46BC-B0AA-6192A199255A}"/>
    <dataValidation allowBlank="1" showInputMessage="1" showErrorMessage="1" prompt="Entrez l’année dans cette cellule" sqref="AG1" xr:uid="{D5C0A933-2B63-4224-B0F3-860DE4BFF5C0}"/>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E2" xr:uid="{BDB076D4-D11B-4422-A6C2-DA985AE22530}"/>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3975CEC5-286D-42E4-9B7E-603B990DE3BE}">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7E9B-66C9-448A-A6F9-D681AFD61C3C}">
  <dimension ref="A1:AG17"/>
  <sheetViews>
    <sheetView workbookViewId="0">
      <selection activeCell="T7" sqref="T7"/>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77</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48</v>
      </c>
      <c r="C2" s="4" t="s">
        <v>49</v>
      </c>
      <c r="D2" s="4" t="s">
        <v>50</v>
      </c>
      <c r="E2" s="4" t="s">
        <v>51</v>
      </c>
      <c r="F2" s="4" t="s">
        <v>52</v>
      </c>
      <c r="G2" s="4" t="s">
        <v>53</v>
      </c>
      <c r="H2" s="4" t="s">
        <v>47</v>
      </c>
      <c r="I2" s="4" t="s">
        <v>48</v>
      </c>
      <c r="J2" s="4" t="s">
        <v>49</v>
      </c>
      <c r="K2" s="4" t="s">
        <v>50</v>
      </c>
      <c r="L2" s="4" t="s">
        <v>51</v>
      </c>
      <c r="M2" s="4" t="s">
        <v>52</v>
      </c>
      <c r="N2" s="4" t="s">
        <v>53</v>
      </c>
      <c r="O2" s="4" t="s">
        <v>47</v>
      </c>
      <c r="P2" s="4" t="s">
        <v>48</v>
      </c>
      <c r="Q2" s="4" t="s">
        <v>49</v>
      </c>
      <c r="R2" s="4" t="s">
        <v>50</v>
      </c>
      <c r="S2" s="4" t="s">
        <v>51</v>
      </c>
      <c r="T2" s="4" t="s">
        <v>52</v>
      </c>
      <c r="U2" s="4" t="s">
        <v>53</v>
      </c>
      <c r="V2" s="4" t="s">
        <v>47</v>
      </c>
      <c r="W2" s="4" t="s">
        <v>48</v>
      </c>
      <c r="X2" s="4" t="s">
        <v>49</v>
      </c>
      <c r="Y2" s="4" t="s">
        <v>50</v>
      </c>
      <c r="Z2" s="4" t="s">
        <v>51</v>
      </c>
      <c r="AA2" s="4" t="s">
        <v>52</v>
      </c>
      <c r="AB2" s="4" t="s">
        <v>53</v>
      </c>
      <c r="AC2" s="4" t="s">
        <v>47</v>
      </c>
      <c r="AD2" s="4" t="s">
        <v>48</v>
      </c>
      <c r="AE2" s="4" t="s">
        <v>49</v>
      </c>
      <c r="AF2" s="4" t="s">
        <v>50</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3" t="s">
        <v>54</v>
      </c>
      <c r="C4" s="12" t="s">
        <v>55</v>
      </c>
      <c r="D4" s="12" t="s">
        <v>55</v>
      </c>
      <c r="G4" s="13" t="s">
        <v>54</v>
      </c>
      <c r="H4" s="13" t="s">
        <v>54</v>
      </c>
      <c r="I4" s="13" t="s">
        <v>54</v>
      </c>
      <c r="J4" s="13" t="s">
        <v>54</v>
      </c>
      <c r="K4" s="13" t="s">
        <v>54</v>
      </c>
      <c r="L4" s="4"/>
      <c r="M4" s="4"/>
      <c r="N4" s="4"/>
      <c r="O4" s="4"/>
      <c r="P4" s="4"/>
      <c r="Q4" s="4"/>
      <c r="R4" s="4"/>
      <c r="S4" s="4"/>
      <c r="T4" s="4"/>
      <c r="U4" s="4"/>
      <c r="V4" s="4"/>
      <c r="W4" s="4"/>
      <c r="X4" s="4"/>
      <c r="Y4" s="4"/>
      <c r="Z4" s="4"/>
      <c r="AA4" s="4"/>
      <c r="AB4" s="4"/>
      <c r="AC4" s="4"/>
      <c r="AD4" s="4"/>
      <c r="AE4" s="4"/>
      <c r="AF4" s="4"/>
      <c r="AG4" s="7">
        <f>COUNTA(Septembre3456789101112[[#This Row],[1]:[31]])</f>
        <v>8</v>
      </c>
    </row>
    <row r="5" spans="1:33" ht="50.1" customHeight="1" x14ac:dyDescent="0.25">
      <c r="A5" s="6" t="s">
        <v>34</v>
      </c>
      <c r="B5" s="13" t="s">
        <v>54</v>
      </c>
      <c r="C5" s="12" t="s">
        <v>56</v>
      </c>
      <c r="D5" s="12" t="s">
        <v>56</v>
      </c>
      <c r="G5" s="13" t="s">
        <v>54</v>
      </c>
      <c r="H5" s="13" t="s">
        <v>54</v>
      </c>
      <c r="I5" s="13" t="s">
        <v>54</v>
      </c>
      <c r="J5" s="13" t="s">
        <v>54</v>
      </c>
      <c r="K5" s="13" t="s">
        <v>54</v>
      </c>
      <c r="L5" s="4"/>
      <c r="M5" s="4"/>
      <c r="N5" s="4"/>
      <c r="O5" s="4"/>
      <c r="P5" s="4"/>
      <c r="Q5" s="4"/>
      <c r="R5" s="4"/>
      <c r="S5" s="4"/>
      <c r="T5" s="4"/>
      <c r="U5" s="4"/>
      <c r="V5" s="4"/>
      <c r="W5" s="4"/>
      <c r="X5" s="4"/>
      <c r="Y5" s="4"/>
      <c r="Z5" s="4"/>
      <c r="AA5" s="4"/>
      <c r="AB5" s="4"/>
      <c r="AC5" s="4"/>
      <c r="AD5" s="4"/>
      <c r="AE5" s="4"/>
      <c r="AF5" s="4"/>
      <c r="AG5" s="7">
        <f>COUNTA(Septembre3456789101112[[#This Row],[1]:[31]])</f>
        <v>8</v>
      </c>
    </row>
    <row r="6" spans="1:33" ht="50.1" customHeight="1" x14ac:dyDescent="0.25">
      <c r="A6" s="6" t="s">
        <v>35</v>
      </c>
      <c r="B6" s="4"/>
      <c r="C6" s="12" t="s">
        <v>57</v>
      </c>
      <c r="D6" s="12" t="s">
        <v>57</v>
      </c>
      <c r="G6" s="13" t="s">
        <v>54</v>
      </c>
      <c r="H6" s="13" t="s">
        <v>54</v>
      </c>
      <c r="I6" s="13" t="s">
        <v>54</v>
      </c>
      <c r="J6" s="13" t="s">
        <v>54</v>
      </c>
      <c r="K6" s="13" t="s">
        <v>54</v>
      </c>
      <c r="L6" s="4"/>
      <c r="M6" s="4"/>
      <c r="N6" s="4"/>
      <c r="O6" s="4"/>
      <c r="P6" s="4"/>
      <c r="Q6" s="4"/>
      <c r="R6" s="4"/>
      <c r="S6" s="4"/>
      <c r="T6" s="4"/>
      <c r="U6" s="4"/>
      <c r="V6" s="4"/>
      <c r="W6" s="4"/>
      <c r="X6" s="4"/>
      <c r="Y6" s="4"/>
      <c r="Z6" s="4"/>
      <c r="AA6" s="4"/>
      <c r="AB6" s="4"/>
      <c r="AC6" s="4"/>
      <c r="AD6" s="4"/>
      <c r="AE6" s="4"/>
      <c r="AF6" s="4"/>
      <c r="AG6" s="7">
        <f>COUNTA(Septembre3456789101112[[#This Row],[1]:[31]])</f>
        <v>7</v>
      </c>
    </row>
    <row r="7" spans="1:33" ht="50.1" customHeight="1" x14ac:dyDescent="0.25">
      <c r="A7" s="6" t="s">
        <v>36</v>
      </c>
      <c r="B7" s="4"/>
      <c r="C7" s="12" t="s">
        <v>58</v>
      </c>
      <c r="D7" s="12" t="s">
        <v>58</v>
      </c>
      <c r="G7" s="13" t="s">
        <v>54</v>
      </c>
      <c r="H7" s="13" t="s">
        <v>54</v>
      </c>
      <c r="I7" s="13" t="s">
        <v>54</v>
      </c>
      <c r="J7" s="13" t="s">
        <v>54</v>
      </c>
      <c r="K7" s="13" t="s">
        <v>54</v>
      </c>
      <c r="L7" s="4"/>
      <c r="M7" s="4"/>
      <c r="N7" s="4"/>
      <c r="O7" s="4"/>
      <c r="P7" s="4"/>
      <c r="Q7" s="4"/>
      <c r="R7" s="4"/>
      <c r="S7" s="4"/>
      <c r="T7" s="4"/>
      <c r="U7" s="4"/>
      <c r="V7" s="4"/>
      <c r="W7" s="4"/>
      <c r="X7" s="4"/>
      <c r="Y7" s="4"/>
      <c r="Z7" s="4"/>
      <c r="AA7" s="4"/>
      <c r="AB7" s="4"/>
      <c r="AC7" s="4"/>
      <c r="AD7" s="4"/>
      <c r="AE7" s="4"/>
      <c r="AF7" s="4"/>
      <c r="AG7" s="7">
        <f>COUNTA(Septembre3456789101112[[#This Row],[1]:[31]])</f>
        <v>7</v>
      </c>
    </row>
    <row r="8" spans="1:33" ht="50.1" customHeight="1" x14ac:dyDescent="0.25">
      <c r="A8" s="6" t="s">
        <v>37</v>
      </c>
      <c r="B8" s="4"/>
      <c r="C8" s="4"/>
      <c r="D8" s="4"/>
      <c r="G8" s="13" t="s">
        <v>54</v>
      </c>
      <c r="H8" s="13" t="s">
        <v>54</v>
      </c>
      <c r="I8" s="13" t="s">
        <v>54</v>
      </c>
      <c r="J8" s="13" t="s">
        <v>54</v>
      </c>
      <c r="K8" s="13" t="s">
        <v>54</v>
      </c>
      <c r="L8" s="4"/>
      <c r="M8" s="4"/>
      <c r="N8" s="4"/>
      <c r="O8" s="4"/>
      <c r="P8" s="4"/>
      <c r="Q8" s="4"/>
      <c r="R8" s="4"/>
      <c r="S8" s="4"/>
      <c r="T8" s="4"/>
      <c r="U8" s="4"/>
      <c r="V8" s="4"/>
      <c r="W8" s="4"/>
      <c r="X8" s="4"/>
      <c r="Y8" s="4"/>
      <c r="Z8" s="4"/>
      <c r="AA8" s="4"/>
      <c r="AB8" s="4"/>
      <c r="AC8" s="4"/>
      <c r="AD8" s="4"/>
      <c r="AE8" s="4"/>
      <c r="AF8" s="4"/>
      <c r="AG8" s="7">
        <f>COUNTA(Septembre3456789101112[[#This Row],[1]:[31]])</f>
        <v>5</v>
      </c>
    </row>
    <row r="9" spans="1:33" ht="50.1" customHeight="1" thickBot="1" x14ac:dyDescent="0.3">
      <c r="A9" s="6" t="s">
        <v>38</v>
      </c>
      <c r="B9" s="4"/>
      <c r="C9" s="4"/>
      <c r="D9" s="4"/>
      <c r="G9" s="13" t="s">
        <v>54</v>
      </c>
      <c r="H9" s="13" t="s">
        <v>54</v>
      </c>
      <c r="I9" s="13" t="s">
        <v>54</v>
      </c>
      <c r="J9" s="13" t="s">
        <v>54</v>
      </c>
      <c r="K9" s="13" t="s">
        <v>54</v>
      </c>
      <c r="L9" s="4"/>
      <c r="M9" s="4"/>
      <c r="N9" s="4"/>
      <c r="O9" s="4"/>
      <c r="P9" s="4"/>
      <c r="Q9" s="4"/>
      <c r="R9" s="4"/>
      <c r="S9" s="4"/>
      <c r="T9" s="4"/>
      <c r="U9" s="4"/>
      <c r="V9" s="4"/>
      <c r="W9" s="4"/>
      <c r="X9" s="4"/>
      <c r="Y9" s="4"/>
      <c r="Z9" s="4"/>
      <c r="AA9" s="4"/>
      <c r="AB9" s="4"/>
      <c r="AC9" s="4"/>
      <c r="AD9" s="4"/>
      <c r="AE9" s="4"/>
      <c r="AF9" s="4"/>
      <c r="AG9" s="11">
        <f>COUNTA(Septembre3456789101112[[#This Row],[1]:[31]])</f>
        <v>5</v>
      </c>
    </row>
    <row r="10" spans="1:33" ht="50.1" customHeight="1" thickTop="1" thickBot="1" x14ac:dyDescent="0.3">
      <c r="A10" s="6" t="s">
        <v>39</v>
      </c>
      <c r="B10" s="4"/>
      <c r="C10" s="13" t="s">
        <v>54</v>
      </c>
      <c r="D10" s="4"/>
      <c r="G10" s="13" t="s">
        <v>54</v>
      </c>
      <c r="H10" s="13" t="s">
        <v>54</v>
      </c>
      <c r="I10" s="13" t="s">
        <v>54</v>
      </c>
      <c r="J10" s="13" t="s">
        <v>54</v>
      </c>
      <c r="K10" s="13" t="s">
        <v>54</v>
      </c>
      <c r="L10" s="4"/>
      <c r="M10" s="4"/>
      <c r="N10" s="4"/>
      <c r="O10" s="4"/>
      <c r="P10" s="4"/>
      <c r="Q10" s="4"/>
      <c r="R10" s="4"/>
      <c r="S10" s="4"/>
      <c r="T10" s="4"/>
      <c r="U10" s="4"/>
      <c r="V10" s="4"/>
      <c r="W10" s="4"/>
      <c r="X10" s="4"/>
      <c r="Y10" s="4"/>
      <c r="Z10" s="4"/>
      <c r="AA10" s="4"/>
      <c r="AB10" s="4"/>
      <c r="AC10" s="4"/>
      <c r="AD10" s="4"/>
      <c r="AE10" s="4"/>
      <c r="AF10" s="4"/>
      <c r="AG10" s="11">
        <f>COUNTA(Septembre3456789101112[[#This Row],[1]:[31]])</f>
        <v>6</v>
      </c>
    </row>
    <row r="11" spans="1:33" ht="50.1" customHeight="1" thickTop="1" thickBot="1" x14ac:dyDescent="0.3">
      <c r="A11" s="6" t="s">
        <v>40</v>
      </c>
      <c r="B11" s="4"/>
      <c r="C11" s="13" t="s">
        <v>54</v>
      </c>
      <c r="D11" s="4"/>
      <c r="G11" s="13" t="s">
        <v>54</v>
      </c>
      <c r="H11" s="13" t="s">
        <v>54</v>
      </c>
      <c r="I11" s="13" t="s">
        <v>54</v>
      </c>
      <c r="J11" s="13" t="s">
        <v>54</v>
      </c>
      <c r="K11" s="13" t="s">
        <v>54</v>
      </c>
      <c r="L11" s="4"/>
      <c r="M11" s="4"/>
      <c r="N11" s="4"/>
      <c r="O11" s="4"/>
      <c r="P11" s="4"/>
      <c r="Q11" s="4"/>
      <c r="R11" s="4"/>
      <c r="S11" s="4"/>
      <c r="T11" s="4"/>
      <c r="U11" s="4"/>
      <c r="V11" s="4"/>
      <c r="W11" s="4"/>
      <c r="X11" s="4"/>
      <c r="Y11" s="4"/>
      <c r="Z11" s="4"/>
      <c r="AA11" s="4"/>
      <c r="AB11" s="4"/>
      <c r="AC11" s="4"/>
      <c r="AD11" s="4"/>
      <c r="AE11" s="4"/>
      <c r="AF11" s="4"/>
      <c r="AG11" s="11">
        <f>COUNTA(Septembre3456789101112[[#This Row],[1]:[31]])</f>
        <v>6</v>
      </c>
    </row>
    <row r="12" spans="1:33" ht="50.1" customHeight="1" thickTop="1" thickBot="1" x14ac:dyDescent="0.3">
      <c r="A12" s="6" t="s">
        <v>41</v>
      </c>
      <c r="B12" s="4"/>
      <c r="C12" s="4"/>
      <c r="D12" s="4"/>
      <c r="G12" s="13" t="s">
        <v>54</v>
      </c>
      <c r="H12" s="13" t="s">
        <v>54</v>
      </c>
      <c r="I12" s="13" t="s">
        <v>54</v>
      </c>
      <c r="J12" s="13" t="s">
        <v>54</v>
      </c>
      <c r="K12" s="13" t="s">
        <v>54</v>
      </c>
      <c r="L12" s="4"/>
      <c r="M12" s="4"/>
      <c r="N12" s="4"/>
      <c r="O12" s="4"/>
      <c r="P12" s="4"/>
      <c r="Q12" s="4"/>
      <c r="R12" s="4"/>
      <c r="S12" s="4"/>
      <c r="T12" s="4"/>
      <c r="U12" s="4"/>
      <c r="V12" s="4"/>
      <c r="W12" s="4"/>
      <c r="X12" s="4"/>
      <c r="Y12" s="4"/>
      <c r="Z12" s="4"/>
      <c r="AA12" s="4"/>
      <c r="AB12" s="4"/>
      <c r="AC12" s="4"/>
      <c r="AD12" s="4"/>
      <c r="AE12" s="4"/>
      <c r="AF12" s="4"/>
      <c r="AG12" s="11">
        <f>COUNTA(Septembre3456789101112[[#This Row],[1]:[31]])</f>
        <v>5</v>
      </c>
    </row>
    <row r="13" spans="1:33" ht="50.1" customHeight="1" thickTop="1" x14ac:dyDescent="0.25">
      <c r="A13" s="6" t="s">
        <v>42</v>
      </c>
      <c r="B13" s="4"/>
      <c r="C13" s="4"/>
      <c r="D13" s="4"/>
      <c r="G13" s="13" t="s">
        <v>54</v>
      </c>
      <c r="H13" s="13" t="s">
        <v>54</v>
      </c>
      <c r="I13" s="13" t="s">
        <v>54</v>
      </c>
      <c r="J13" s="13" t="s">
        <v>54</v>
      </c>
      <c r="K13" s="13" t="s">
        <v>54</v>
      </c>
      <c r="L13" s="4"/>
      <c r="M13" s="4"/>
      <c r="N13" s="4"/>
      <c r="O13" s="4"/>
      <c r="P13" s="4"/>
      <c r="Q13" s="4"/>
      <c r="R13" s="4"/>
      <c r="S13" s="4"/>
      <c r="T13" s="4"/>
      <c r="U13" s="4"/>
      <c r="V13" s="4"/>
      <c r="W13" s="4"/>
      <c r="X13" s="4"/>
      <c r="Y13" s="4"/>
      <c r="Z13" s="4"/>
      <c r="AA13" s="4"/>
      <c r="AB13" s="4"/>
      <c r="AC13" s="4"/>
      <c r="AD13" s="4"/>
      <c r="AE13" s="4"/>
      <c r="AF13" s="4"/>
      <c r="AG13" s="7">
        <f>COUNTA(Septembre3456789101112[[#This Row],[1]:[31]])</f>
        <v>5</v>
      </c>
    </row>
    <row r="14" spans="1:33" ht="50.1" customHeight="1" thickBot="1" x14ac:dyDescent="0.3">
      <c r="A14" s="6" t="s">
        <v>43</v>
      </c>
      <c r="B14" s="4"/>
      <c r="C14" s="4"/>
      <c r="D14" s="4"/>
      <c r="G14" s="13" t="s">
        <v>54</v>
      </c>
      <c r="H14" s="13" t="s">
        <v>54</v>
      </c>
      <c r="I14" s="13" t="s">
        <v>54</v>
      </c>
      <c r="J14" s="13" t="s">
        <v>54</v>
      </c>
      <c r="K14" s="13" t="s">
        <v>54</v>
      </c>
      <c r="L14" s="4"/>
      <c r="M14" s="4"/>
      <c r="N14" s="4"/>
      <c r="O14" s="4"/>
      <c r="P14" s="4"/>
      <c r="Q14" s="4"/>
      <c r="R14" s="4"/>
      <c r="S14" s="4"/>
      <c r="T14" s="4"/>
      <c r="U14" s="4"/>
      <c r="V14" s="4"/>
      <c r="W14" s="4"/>
      <c r="X14" s="4"/>
      <c r="Y14" s="4"/>
      <c r="Z14" s="4"/>
      <c r="AA14" s="4"/>
      <c r="AB14" s="4"/>
      <c r="AC14" s="4"/>
      <c r="AD14" s="4"/>
      <c r="AE14" s="4"/>
      <c r="AF14" s="4"/>
      <c r="AG14" s="11">
        <f>COUNTA(Septembre3456789101112[[#This Row],[1]:[31]])</f>
        <v>5</v>
      </c>
    </row>
    <row r="15" spans="1:33" ht="50.1" customHeight="1" thickTop="1" thickBot="1" x14ac:dyDescent="0.3">
      <c r="A15" s="6" t="s">
        <v>44</v>
      </c>
      <c r="B15" s="4"/>
      <c r="C15" s="4"/>
      <c r="D15" s="4"/>
      <c r="G15" s="13" t="s">
        <v>54</v>
      </c>
      <c r="H15" s="13" t="s">
        <v>54</v>
      </c>
      <c r="I15" s="13" t="s">
        <v>54</v>
      </c>
      <c r="J15" s="13" t="s">
        <v>54</v>
      </c>
      <c r="K15" s="13" t="s">
        <v>54</v>
      </c>
      <c r="L15" s="4"/>
      <c r="M15" s="4"/>
      <c r="N15" s="4"/>
      <c r="O15" s="4"/>
      <c r="P15" s="4"/>
      <c r="Q15" s="4"/>
      <c r="R15" s="4"/>
      <c r="S15" s="4"/>
      <c r="T15" s="4"/>
      <c r="U15" s="4"/>
      <c r="V15" s="4"/>
      <c r="W15" s="4"/>
      <c r="X15" s="4"/>
      <c r="Y15" s="4"/>
      <c r="Z15" s="4"/>
      <c r="AA15" s="4"/>
      <c r="AB15" s="4"/>
      <c r="AC15" s="4"/>
      <c r="AD15" s="4"/>
      <c r="AE15" s="4"/>
      <c r="AF15" s="4"/>
      <c r="AG15" s="11">
        <f>COUNTA(Septembre3456789101112[[#This Row],[1]:[31]])</f>
        <v>5</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COUNTA(Septembre3456789101112[[#This Row],[1]:[31]])</f>
        <v>0</v>
      </c>
    </row>
    <row r="17" spans="1:33" x14ac:dyDescent="0.25">
      <c r="A17" s="9"/>
      <c r="B17" s="10">
        <f>SUBTOTAL(103,Septembre3456789101112[1])</f>
        <v>2</v>
      </c>
      <c r="C17" s="10">
        <f>SUBTOTAL(103,Septembre3456789101112[2])</f>
        <v>6</v>
      </c>
      <c r="D17" s="10">
        <f>SUBTOTAL(103,Septembre3456789101112[3])</f>
        <v>4</v>
      </c>
      <c r="E17" s="10">
        <f>SUBTOTAL(103,Septembre3456789101112[4])</f>
        <v>0</v>
      </c>
      <c r="F17" s="10">
        <f>SUBTOTAL(103,Septembre3456789101112[5])</f>
        <v>0</v>
      </c>
      <c r="G17" s="10">
        <f>SUBTOTAL(103,Septembre3456789101112[6])</f>
        <v>12</v>
      </c>
      <c r="H17" s="10">
        <f>SUBTOTAL(103,Septembre3456789101112[7])</f>
        <v>12</v>
      </c>
      <c r="I17" s="10">
        <f>SUBTOTAL(103,Septembre3456789101112[8])</f>
        <v>12</v>
      </c>
      <c r="J17" s="10">
        <f>SUBTOTAL(103,Septembre3456789101112[9])</f>
        <v>12</v>
      </c>
      <c r="K17" s="10">
        <f>SUBTOTAL(103,Septembre3456789101112[10])</f>
        <v>12</v>
      </c>
      <c r="L17" s="10">
        <f>SUBTOTAL(103,Septembre3456789101112[11])</f>
        <v>0</v>
      </c>
      <c r="M17" s="10">
        <f>SUBTOTAL(103,Septembre3456789101112[12])</f>
        <v>0</v>
      </c>
      <c r="N17" s="10">
        <f>SUBTOTAL(103,Septembre3456789101112[13])</f>
        <v>0</v>
      </c>
      <c r="O17" s="10">
        <f>SUBTOTAL(103,Septembre3456789101112[14])</f>
        <v>0</v>
      </c>
      <c r="P17" s="10">
        <f>SUBTOTAL(103,Septembre3456789101112[15])</f>
        <v>0</v>
      </c>
      <c r="Q17" s="10">
        <f>SUBTOTAL(103,Septembre3456789101112[16])</f>
        <v>0</v>
      </c>
      <c r="R17" s="10">
        <f>SUBTOTAL(103,Septembre3456789101112[17])</f>
        <v>0</v>
      </c>
      <c r="S17" s="10">
        <f>SUBTOTAL(103,Septembre3456789101112[18])</f>
        <v>0</v>
      </c>
      <c r="T17" s="10">
        <f>SUBTOTAL(103,Septembre3456789101112[19])</f>
        <v>0</v>
      </c>
      <c r="U17" s="10">
        <f>SUBTOTAL(103,Septembre3456789101112[20])</f>
        <v>0</v>
      </c>
      <c r="V17" s="10">
        <f>SUBTOTAL(103,Septembre3456789101112[21])</f>
        <v>0</v>
      </c>
      <c r="W17" s="10">
        <f>SUBTOTAL(103,Septembre3456789101112[22])</f>
        <v>0</v>
      </c>
      <c r="X17" s="10">
        <f>SUBTOTAL(103,Septembre3456789101112[23])</f>
        <v>0</v>
      </c>
      <c r="Y17" s="10">
        <f>SUBTOTAL(103,Septembre3456789101112[24])</f>
        <v>0</v>
      </c>
      <c r="Z17" s="10">
        <f>SUBTOTAL(103,Septembre3456789101112[25])</f>
        <v>0</v>
      </c>
      <c r="AA17" s="10">
        <f>SUBTOTAL(103,Septembre3456789101112[26])</f>
        <v>0</v>
      </c>
      <c r="AB17" s="10">
        <f>SUBTOTAL(103,Septembre3456789101112[27])</f>
        <v>0</v>
      </c>
      <c r="AC17" s="10">
        <f>SUBTOTAL(103,Septembre3456789101112[28])</f>
        <v>0</v>
      </c>
      <c r="AD17" s="10">
        <f>SUBTOTAL(103,Septembre3456789101112[29])</f>
        <v>0</v>
      </c>
      <c r="AE17" s="10">
        <f>SUBTOTAL(109,Septembre3456789101112[30])</f>
        <v>0</v>
      </c>
      <c r="AF17" s="10">
        <f>SUBTOTAL(109,Septembre3456789101112[31])</f>
        <v>0</v>
      </c>
      <c r="AG17" s="10">
        <f>SUBTOTAL(109,Septembre3456789101112[Total des jours])</f>
        <v>72</v>
      </c>
    </row>
  </sheetData>
  <mergeCells count="1">
    <mergeCell ref="B1:AF1"/>
  </mergeCells>
  <phoneticPr fontId="5" type="noConversion"/>
  <conditionalFormatting sqref="B4:B5">
    <cfRule type="expression" dxfId="3668" priority="768" stopIfTrue="1">
      <formula>B4=CléCongé</formula>
    </cfRule>
    <cfRule type="expression" dxfId="3667" priority="767" stopIfTrue="1">
      <formula>B4=CléPersonnel</formula>
    </cfRule>
    <cfRule type="expression" dxfId="3666" priority="766" stopIfTrue="1">
      <formula>B4=CléMaladie</formula>
    </cfRule>
    <cfRule type="expression" dxfId="3665" priority="728" stopIfTrue="1">
      <formula>B4=CléPersonnalisée2</formula>
    </cfRule>
    <cfRule type="expression" dxfId="3664" priority="764" stopIfTrue="1">
      <formula>B4=CléPersonnalisée2</formula>
    </cfRule>
    <cfRule type="expression" priority="727" stopIfTrue="1">
      <formula>B4=""</formula>
    </cfRule>
    <cfRule type="expression" dxfId="3663" priority="729" stopIfTrue="1">
      <formula>B4=CléPersonnalisée1</formula>
    </cfRule>
    <cfRule type="expression" dxfId="3662" priority="730" stopIfTrue="1">
      <formula>B4=CléMaladie</formula>
    </cfRule>
    <cfRule type="expression" dxfId="3661" priority="731" stopIfTrue="1">
      <formula>B4=CléPersonnel</formula>
    </cfRule>
    <cfRule type="expression" priority="763" stopIfTrue="1">
      <formula>B4=""</formula>
    </cfRule>
    <cfRule type="expression" dxfId="3660" priority="765" stopIfTrue="1">
      <formula>B4=CléPersonnalisée1</formula>
    </cfRule>
    <cfRule type="expression" dxfId="3659" priority="732" stopIfTrue="1">
      <formula>B4=CléCongé</formula>
    </cfRule>
  </conditionalFormatting>
  <conditionalFormatting sqref="B10:B15">
    <cfRule type="expression" priority="745" stopIfTrue="1">
      <formula>B10=""</formula>
    </cfRule>
    <cfRule type="expression" dxfId="3658" priority="746" stopIfTrue="1">
      <formula>B10=CléPersonnalisée2</formula>
    </cfRule>
    <cfRule type="expression" dxfId="3657" priority="747" stopIfTrue="1">
      <formula>B10=CléPersonnalisée1</formula>
    </cfRule>
    <cfRule type="expression" dxfId="3656" priority="748" stopIfTrue="1">
      <formula>B10=CléMaladie</formula>
    </cfRule>
    <cfRule type="expression" dxfId="3655" priority="749" stopIfTrue="1">
      <formula>B10=CléPersonnel</formula>
    </cfRule>
    <cfRule type="expression" dxfId="3654" priority="750" stopIfTrue="1">
      <formula>B10=CléCongé</formula>
    </cfRule>
  </conditionalFormatting>
  <conditionalFormatting sqref="B4:D7 B8:C15">
    <cfRule type="expression" dxfId="3653" priority="774" stopIfTrue="1">
      <formula>B4=CléCongé</formula>
    </cfRule>
    <cfRule type="expression" dxfId="3652" priority="773" stopIfTrue="1">
      <formula>B4=CléPersonnel</formula>
    </cfRule>
    <cfRule type="expression" dxfId="3651" priority="772" stopIfTrue="1">
      <formula>B4=CléMaladie</formula>
    </cfRule>
    <cfRule type="expression" dxfId="3650" priority="771" stopIfTrue="1">
      <formula>B4=CléPersonnalisée1</formula>
    </cfRule>
    <cfRule type="expression" dxfId="3649" priority="770" stopIfTrue="1">
      <formula>B4=CléPersonnalisée2</formula>
    </cfRule>
    <cfRule type="expression" priority="769" stopIfTrue="1">
      <formula>B4=""</formula>
    </cfRule>
  </conditionalFormatting>
  <conditionalFormatting sqref="C4:C5">
    <cfRule type="expression" priority="751" stopIfTrue="1">
      <formula>C4=""</formula>
    </cfRule>
    <cfRule type="expression" dxfId="3648" priority="752" stopIfTrue="1">
      <formula>C4=CléPersonnalisée2</formula>
    </cfRule>
    <cfRule type="expression" dxfId="3647" priority="753" stopIfTrue="1">
      <formula>C4=CléPersonnalisée1</formula>
    </cfRule>
    <cfRule type="expression" dxfId="3646" priority="754" stopIfTrue="1">
      <formula>C4=CléMaladie</formula>
    </cfRule>
    <cfRule type="expression" dxfId="3645" priority="756" stopIfTrue="1">
      <formula>C4=CléCongé</formula>
    </cfRule>
    <cfRule type="expression" dxfId="3644" priority="755" stopIfTrue="1">
      <formula>C4=CléPersonnel</formula>
    </cfRule>
  </conditionalFormatting>
  <conditionalFormatting sqref="C10:C11">
    <cfRule type="expression" dxfId="3643" priority="762" stopIfTrue="1">
      <formula>C10=CléCongé</formula>
    </cfRule>
    <cfRule type="expression" dxfId="3642" priority="761" stopIfTrue="1">
      <formula>C10=CléPersonnel</formula>
    </cfRule>
    <cfRule type="expression" dxfId="3641" priority="760" stopIfTrue="1">
      <formula>C10=CléMaladie</formula>
    </cfRule>
    <cfRule type="expression" dxfId="3640" priority="758" stopIfTrue="1">
      <formula>C10=CléPersonnalisée2</formula>
    </cfRule>
    <cfRule type="expression" dxfId="3639" priority="759" stopIfTrue="1">
      <formula>C10=CléPersonnalisée1</formula>
    </cfRule>
    <cfRule type="expression" dxfId="3638" priority="726" stopIfTrue="1">
      <formula>C10=CléCongé</formula>
    </cfRule>
    <cfRule type="expression" dxfId="3637" priority="725" stopIfTrue="1">
      <formula>C10=CléPersonnel</formula>
    </cfRule>
    <cfRule type="expression" dxfId="3636" priority="724" stopIfTrue="1">
      <formula>C10=CléMaladie</formula>
    </cfRule>
    <cfRule type="expression" dxfId="3635" priority="723" stopIfTrue="1">
      <formula>C10=CléPersonnalisée1</formula>
    </cfRule>
    <cfRule type="expression" priority="757" stopIfTrue="1">
      <formula>C10=""</formula>
    </cfRule>
    <cfRule type="expression" priority="721" stopIfTrue="1">
      <formula>C10=""</formula>
    </cfRule>
    <cfRule type="expression" dxfId="3634" priority="722" stopIfTrue="1">
      <formula>C10=CléPersonnalisée2</formula>
    </cfRule>
  </conditionalFormatting>
  <conditionalFormatting sqref="C13:C14">
    <cfRule type="expression" dxfId="3633" priority="735" stopIfTrue="1">
      <formula>C13=CléPersonnalisée1</formula>
    </cfRule>
    <cfRule type="expression" dxfId="3632" priority="736" stopIfTrue="1">
      <formula>C13=CléMaladie</formula>
    </cfRule>
    <cfRule type="expression" dxfId="3631" priority="737" stopIfTrue="1">
      <formula>C13=CléPersonnel</formula>
    </cfRule>
    <cfRule type="expression" dxfId="3630" priority="738" stopIfTrue="1">
      <formula>C13=CléCongé</formula>
    </cfRule>
    <cfRule type="expression" priority="739" stopIfTrue="1">
      <formula>C13=""</formula>
    </cfRule>
    <cfRule type="expression" dxfId="3629" priority="740" stopIfTrue="1">
      <formula>C13=CléPersonnalisée2</formula>
    </cfRule>
    <cfRule type="expression" dxfId="3628" priority="741" stopIfTrue="1">
      <formula>C13=CléPersonnalisée1</formula>
    </cfRule>
    <cfRule type="expression" dxfId="3627" priority="742" stopIfTrue="1">
      <formula>C13=CléMaladie</formula>
    </cfRule>
    <cfRule type="expression" dxfId="3626" priority="743" stopIfTrue="1">
      <formula>C13=CléPersonnel</formula>
    </cfRule>
    <cfRule type="expression" dxfId="3625" priority="744" stopIfTrue="1">
      <formula>C13=CléCongé</formula>
    </cfRule>
    <cfRule type="expression" priority="733" stopIfTrue="1">
      <formula>C13=""</formula>
    </cfRule>
    <cfRule type="expression" dxfId="3624" priority="734" stopIfTrue="1">
      <formula>C13=CléPersonnalisée2</formula>
    </cfRule>
  </conditionalFormatting>
  <conditionalFormatting sqref="D8:D9">
    <cfRule type="expression" priority="715" stopIfTrue="1">
      <formula>D8=""</formula>
    </cfRule>
    <cfRule type="expression" dxfId="3623" priority="716" stopIfTrue="1">
      <formula>D8=CléPersonnalisée2</formula>
    </cfRule>
    <cfRule type="expression" dxfId="3622" priority="717" stopIfTrue="1">
      <formula>D8=CléPersonnalisée1</formula>
    </cfRule>
    <cfRule type="expression" dxfId="3621" priority="718" stopIfTrue="1">
      <formula>D8=CléMaladie</formula>
    </cfRule>
    <cfRule type="expression" dxfId="3620" priority="719" stopIfTrue="1">
      <formula>D8=CléPersonnel</formula>
    </cfRule>
    <cfRule type="expression" dxfId="3619" priority="720" stopIfTrue="1">
      <formula>D8=CléCongé</formula>
    </cfRule>
  </conditionalFormatting>
  <conditionalFormatting sqref="D8:D15">
    <cfRule type="expression" priority="709" stopIfTrue="1">
      <formula>D8=""</formula>
    </cfRule>
    <cfRule type="expression" dxfId="3618" priority="710" stopIfTrue="1">
      <formula>D8=CléPersonnalisée2</formula>
    </cfRule>
    <cfRule type="expression" dxfId="3617" priority="711" stopIfTrue="1">
      <formula>D8=CléPersonnalisée1</formula>
    </cfRule>
    <cfRule type="expression" dxfId="3616" priority="712" stopIfTrue="1">
      <formula>D8=CléMaladie</formula>
    </cfRule>
    <cfRule type="expression" dxfId="3615" priority="713" stopIfTrue="1">
      <formula>D8=CléPersonnel</formula>
    </cfRule>
    <cfRule type="expression" dxfId="3614" priority="714" stopIfTrue="1">
      <formula>D8=CléCongé</formula>
    </cfRule>
  </conditionalFormatting>
  <conditionalFormatting sqref="D12:D15">
    <cfRule type="expression" dxfId="3613" priority="705" stopIfTrue="1">
      <formula>D12=CléPersonnalisée1</formula>
    </cfRule>
    <cfRule type="expression" dxfId="3612" priority="704" stopIfTrue="1">
      <formula>D12=CléPersonnalisée2</formula>
    </cfRule>
    <cfRule type="expression" priority="703" stopIfTrue="1">
      <formula>D12=""</formula>
    </cfRule>
    <cfRule type="expression" dxfId="3611" priority="706" stopIfTrue="1">
      <formula>D12=CléMaladie</formula>
    </cfRule>
    <cfRule type="expression" dxfId="3610" priority="708" stopIfTrue="1">
      <formula>D12=CléCongé</formula>
    </cfRule>
    <cfRule type="expression" dxfId="3609" priority="707" stopIfTrue="1">
      <formula>D12=CléPersonnel</formula>
    </cfRule>
  </conditionalFormatting>
  <conditionalFormatting sqref="G4:K15">
    <cfRule type="expression" dxfId="3608" priority="2381" stopIfTrue="1">
      <formula>G4=CléPersonnel</formula>
    </cfRule>
    <cfRule type="expression" dxfId="3607" priority="2380" stopIfTrue="1">
      <formula>G4=CléMaladie</formula>
    </cfRule>
    <cfRule type="expression" dxfId="3606" priority="2379" stopIfTrue="1">
      <formula>G4=CléPersonnalisée1</formula>
    </cfRule>
    <cfRule type="expression" dxfId="3605" priority="2378" stopIfTrue="1">
      <formula>G4=CléPersonnalisée2</formula>
    </cfRule>
    <cfRule type="expression" priority="2377" stopIfTrue="1">
      <formula>G4=""</formula>
    </cfRule>
    <cfRule type="expression" dxfId="3604" priority="2382" stopIfTrue="1">
      <formula>G4=CléCongé</formula>
    </cfRule>
  </conditionalFormatting>
  <conditionalFormatting sqref="H4:H15">
    <cfRule type="expression" dxfId="3603" priority="2292" stopIfTrue="1">
      <formula>H4=CléCongé</formula>
    </cfRule>
    <cfRule type="expression" dxfId="3602" priority="2290" stopIfTrue="1">
      <formula>H4=CléMaladie</formula>
    </cfRule>
    <cfRule type="expression" dxfId="3601" priority="2291" stopIfTrue="1">
      <formula>H4=CléPersonnel</formula>
    </cfRule>
    <cfRule type="expression" priority="2287" stopIfTrue="1">
      <formula>H4=""</formula>
    </cfRule>
    <cfRule type="expression" dxfId="3600" priority="2288" stopIfTrue="1">
      <formula>H4=CléPersonnalisée2</formula>
    </cfRule>
    <cfRule type="expression" dxfId="3599" priority="2289" stopIfTrue="1">
      <formula>H4=CléPersonnalisée1</formula>
    </cfRule>
  </conditionalFormatting>
  <conditionalFormatting sqref="I4:I15">
    <cfRule type="expression" dxfId="3598" priority="2351" stopIfTrue="1">
      <formula>I4=CléPersonnel</formula>
    </cfRule>
    <cfRule type="expression" priority="2347" stopIfTrue="1">
      <formula>I4=""</formula>
    </cfRule>
    <cfRule type="expression" dxfId="3597" priority="2348" stopIfTrue="1">
      <formula>I4=CléPersonnalisée2</formula>
    </cfRule>
    <cfRule type="expression" dxfId="3596" priority="2349" stopIfTrue="1">
      <formula>I4=CléPersonnalisée1</formula>
    </cfRule>
    <cfRule type="expression" priority="2227" stopIfTrue="1">
      <formula>I4=""</formula>
    </cfRule>
    <cfRule type="expression" dxfId="3595" priority="2228" stopIfTrue="1">
      <formula>I4=CléPersonnalisée2</formula>
    </cfRule>
    <cfRule type="expression" dxfId="3594" priority="2229" stopIfTrue="1">
      <formula>I4=CléPersonnalisée1</formula>
    </cfRule>
    <cfRule type="expression" dxfId="3593" priority="2352" stopIfTrue="1">
      <formula>I4=CléCongé</formula>
    </cfRule>
    <cfRule type="expression" dxfId="3592" priority="2231" stopIfTrue="1">
      <formula>I4=CléPersonnel</formula>
    </cfRule>
    <cfRule type="expression" dxfId="3591" priority="2230" stopIfTrue="1">
      <formula>I4=CléMaladie</formula>
    </cfRule>
    <cfRule type="expression" dxfId="3590" priority="2350" stopIfTrue="1">
      <formula>I4=CléMaladie</formula>
    </cfRule>
    <cfRule type="expression" dxfId="3589" priority="2232" stopIfTrue="1">
      <formula>I4=CléCongé</formula>
    </cfRule>
  </conditionalFormatting>
  <conditionalFormatting sqref="J4:J15">
    <cfRule type="expression" priority="2305" stopIfTrue="1">
      <formula>J4=""</formula>
    </cfRule>
    <cfRule type="expression" dxfId="3588" priority="2306" stopIfTrue="1">
      <formula>J4=CléPersonnalisée2</formula>
    </cfRule>
    <cfRule type="expression" dxfId="3587" priority="2307" stopIfTrue="1">
      <formula>J4=CléPersonnalisée1</formula>
    </cfRule>
    <cfRule type="expression" dxfId="3586" priority="2308" stopIfTrue="1">
      <formula>J4=CléMaladie</formula>
    </cfRule>
    <cfRule type="expression" dxfId="3585" priority="2309" stopIfTrue="1">
      <formula>J4=CléPersonnel</formula>
    </cfRule>
    <cfRule type="expression" dxfId="3584" priority="2310" stopIfTrue="1">
      <formula>J4=CléCongé</formula>
    </cfRule>
  </conditionalFormatting>
  <conditionalFormatting sqref="L4:L9">
    <cfRule type="expression" dxfId="3583" priority="1820" stopIfTrue="1">
      <formula>L4=CléPersonnalisée2</formula>
    </cfRule>
    <cfRule type="expression" dxfId="3582" priority="1824" stopIfTrue="1">
      <formula>L4=CléCongé</formula>
    </cfRule>
    <cfRule type="expression" dxfId="3581" priority="1823" stopIfTrue="1">
      <formula>L4=CléPersonnel</formula>
    </cfRule>
    <cfRule type="expression" dxfId="3580" priority="1822" stopIfTrue="1">
      <formula>L4=CléMaladie</formula>
    </cfRule>
    <cfRule type="expression" dxfId="3579" priority="1821" stopIfTrue="1">
      <formula>L4=CléPersonnalisée1</formula>
    </cfRule>
    <cfRule type="expression" priority="1819" stopIfTrue="1">
      <formula>L4=""</formula>
    </cfRule>
  </conditionalFormatting>
  <conditionalFormatting sqref="L4:L15">
    <cfRule type="expression" dxfId="3578" priority="1818" stopIfTrue="1">
      <formula>L4=CléCongé</formula>
    </cfRule>
    <cfRule type="expression" dxfId="3577" priority="1817" stopIfTrue="1">
      <formula>L4=CléPersonnel</formula>
    </cfRule>
    <cfRule type="expression" dxfId="3576" priority="1816" stopIfTrue="1">
      <formula>L4=CléMaladie</formula>
    </cfRule>
    <cfRule type="expression" dxfId="3575" priority="1815" stopIfTrue="1">
      <formula>L4=CléPersonnalisée1</formula>
    </cfRule>
    <cfRule type="expression" dxfId="3574" priority="1814" stopIfTrue="1">
      <formula>L4=CléPersonnalisée2</formula>
    </cfRule>
    <cfRule type="expression" priority="1813" stopIfTrue="1">
      <formula>L4=""</formula>
    </cfRule>
  </conditionalFormatting>
  <conditionalFormatting sqref="L12:L15">
    <cfRule type="expression" dxfId="3573" priority="1808" stopIfTrue="1">
      <formula>L12=CléPersonnalisée2</formula>
    </cfRule>
    <cfRule type="expression" dxfId="3572" priority="1809" stopIfTrue="1">
      <formula>L12=CléPersonnalisée1</formula>
    </cfRule>
    <cfRule type="expression" dxfId="3571" priority="1810" stopIfTrue="1">
      <formula>L12=CléMaladie</formula>
    </cfRule>
    <cfRule type="expression" dxfId="3570" priority="1811" stopIfTrue="1">
      <formula>L12=CléPersonnel</formula>
    </cfRule>
    <cfRule type="expression" dxfId="3569" priority="1812" stopIfTrue="1">
      <formula>L12=CléCongé</formula>
    </cfRule>
    <cfRule type="expression" priority="1807" stopIfTrue="1">
      <formula>L12=""</formula>
    </cfRule>
  </conditionalFormatting>
  <conditionalFormatting sqref="M4:M5">
    <cfRule type="expression" dxfId="3568" priority="1829" stopIfTrue="1">
      <formula>M4=CléPersonnel</formula>
    </cfRule>
    <cfRule type="expression" priority="1831" stopIfTrue="1">
      <formula>M4=""</formula>
    </cfRule>
    <cfRule type="expression" dxfId="3567" priority="1830" stopIfTrue="1">
      <formula>M4=CléCongé</formula>
    </cfRule>
    <cfRule type="expression" dxfId="3566" priority="1833" stopIfTrue="1">
      <formula>M4=CléPersonnalisée1</formula>
    </cfRule>
    <cfRule type="expression" dxfId="3565" priority="1834" stopIfTrue="1">
      <formula>M4=CléMaladie</formula>
    </cfRule>
    <cfRule type="expression" dxfId="3564" priority="1835" stopIfTrue="1">
      <formula>M4=CléPersonnel</formula>
    </cfRule>
    <cfRule type="expression" dxfId="3563" priority="1836" stopIfTrue="1">
      <formula>M4=CléCongé</formula>
    </cfRule>
    <cfRule type="expression" dxfId="3562" priority="1832" stopIfTrue="1">
      <formula>M4=CléPersonnalisée2</formula>
    </cfRule>
    <cfRule type="expression" dxfId="3561" priority="1828" stopIfTrue="1">
      <formula>M4=CléMaladie</formula>
    </cfRule>
    <cfRule type="expression" dxfId="3560" priority="1827" stopIfTrue="1">
      <formula>M4=CléPersonnalisée1</formula>
    </cfRule>
    <cfRule type="expression" dxfId="3559" priority="1826" stopIfTrue="1">
      <formula>M4=CléPersonnalisée2</formula>
    </cfRule>
    <cfRule type="expression" priority="1825" stopIfTrue="1">
      <formula>M4=""</formula>
    </cfRule>
  </conditionalFormatting>
  <conditionalFormatting sqref="M4:M7">
    <cfRule type="expression" priority="1837" stopIfTrue="1">
      <formula>M4=""</formula>
    </cfRule>
    <cfRule type="expression" dxfId="3558" priority="1838" stopIfTrue="1">
      <formula>M4=CléPersonnalisée2</formula>
    </cfRule>
    <cfRule type="expression" dxfId="3557" priority="1839" stopIfTrue="1">
      <formula>M4=CléPersonnalisée1</formula>
    </cfRule>
    <cfRule type="expression" dxfId="3556" priority="1840" stopIfTrue="1">
      <formula>M4=CléMaladie</formula>
    </cfRule>
    <cfRule type="expression" dxfId="3555" priority="1841" stopIfTrue="1">
      <formula>M4=CléPersonnel</formula>
    </cfRule>
    <cfRule type="expression" dxfId="3554" priority="1842" stopIfTrue="1">
      <formula>M4=CléCongé</formula>
    </cfRule>
  </conditionalFormatting>
  <conditionalFormatting sqref="M8:M15">
    <cfRule type="expression" dxfId="3553" priority="1853" stopIfTrue="1">
      <formula>M8=CléPersonnel</formula>
    </cfRule>
    <cfRule type="expression" priority="1879" stopIfTrue="1">
      <formula>M8=""</formula>
    </cfRule>
    <cfRule type="expression" dxfId="3552" priority="1880" stopIfTrue="1">
      <formula>M8=CléPersonnalisée2</formula>
    </cfRule>
    <cfRule type="expression" dxfId="3551" priority="1854" stopIfTrue="1">
      <formula>M8=CléCongé</formula>
    </cfRule>
    <cfRule type="expression" dxfId="3550" priority="1884" stopIfTrue="1">
      <formula>M8=CléCongé</formula>
    </cfRule>
    <cfRule type="expression" dxfId="3549" priority="1882" stopIfTrue="1">
      <formula>M8=CléMaladie</formula>
    </cfRule>
    <cfRule type="expression" dxfId="3548" priority="1881" stopIfTrue="1">
      <formula>M8=CléPersonnalisée1</formula>
    </cfRule>
    <cfRule type="expression" dxfId="3547" priority="1883" stopIfTrue="1">
      <formula>M8=CléPersonnel</formula>
    </cfRule>
    <cfRule type="expression" priority="1849" stopIfTrue="1">
      <formula>M8=""</formula>
    </cfRule>
    <cfRule type="expression" dxfId="3546" priority="1850" stopIfTrue="1">
      <formula>M8=CléPersonnalisée2</formula>
    </cfRule>
    <cfRule type="expression" dxfId="3545" priority="1851" stopIfTrue="1">
      <formula>M8=CléPersonnalisée1</formula>
    </cfRule>
    <cfRule type="expression" dxfId="3544" priority="1852" stopIfTrue="1">
      <formula>M8=CléMaladie</formula>
    </cfRule>
  </conditionalFormatting>
  <conditionalFormatting sqref="M12:M15">
    <cfRule type="expression" dxfId="3543" priority="1864" stopIfTrue="1">
      <formula>M12=CléMaladie</formula>
    </cfRule>
    <cfRule type="expression" dxfId="3542" priority="1871" stopIfTrue="1">
      <formula>M12=CléPersonnel</formula>
    </cfRule>
    <cfRule type="expression" dxfId="3541" priority="1872" stopIfTrue="1">
      <formula>M12=CléCongé</formula>
    </cfRule>
    <cfRule type="expression" dxfId="3540" priority="1863" stopIfTrue="1">
      <formula>M12=CléPersonnalisée1</formula>
    </cfRule>
    <cfRule type="expression" dxfId="3539" priority="1869" stopIfTrue="1">
      <formula>M12=CléPersonnalisée1</formula>
    </cfRule>
    <cfRule type="expression" dxfId="3538" priority="1870" stopIfTrue="1">
      <formula>M12=CléMaladie</formula>
    </cfRule>
    <cfRule type="expression" dxfId="3537" priority="1848" stopIfTrue="1">
      <formula>M12=CléCongé</formula>
    </cfRule>
    <cfRule type="expression" dxfId="3536" priority="1847" stopIfTrue="1">
      <formula>M12=CléPersonnel</formula>
    </cfRule>
    <cfRule type="expression" dxfId="3535" priority="1846" stopIfTrue="1">
      <formula>M12=CléMaladie</formula>
    </cfRule>
    <cfRule type="expression" dxfId="3534" priority="1845" stopIfTrue="1">
      <formula>M12=CléPersonnalisée1</formula>
    </cfRule>
    <cfRule type="expression" dxfId="3533" priority="1868" stopIfTrue="1">
      <formula>M12=CléPersonnalisée2</formula>
    </cfRule>
    <cfRule type="expression" dxfId="3532" priority="1844" stopIfTrue="1">
      <formula>M12=CléPersonnalisée2</formula>
    </cfRule>
    <cfRule type="expression" priority="1843" stopIfTrue="1">
      <formula>M12=""</formula>
    </cfRule>
    <cfRule type="expression" priority="1867" stopIfTrue="1">
      <formula>M12=""</formula>
    </cfRule>
    <cfRule type="expression" dxfId="3531" priority="1866" stopIfTrue="1">
      <formula>M12=CléCongé</formula>
    </cfRule>
    <cfRule type="expression" dxfId="3530" priority="1862" stopIfTrue="1">
      <formula>M12=CléPersonnalisée2</formula>
    </cfRule>
    <cfRule type="expression" dxfId="3529" priority="1865" stopIfTrue="1">
      <formula>M12=CléPersonnel</formula>
    </cfRule>
    <cfRule type="expression" priority="1861" stopIfTrue="1">
      <formula>M12=""</formula>
    </cfRule>
  </conditionalFormatting>
  <conditionalFormatting sqref="M13:M14">
    <cfRule type="expression" dxfId="3528" priority="1860" stopIfTrue="1">
      <formula>M13=CléCongé</formula>
    </cfRule>
    <cfRule type="expression" dxfId="3527" priority="1859" stopIfTrue="1">
      <formula>M13=CléPersonnel</formula>
    </cfRule>
    <cfRule type="expression" dxfId="3526" priority="1858" stopIfTrue="1">
      <formula>M13=CléMaladie</formula>
    </cfRule>
    <cfRule type="expression" dxfId="3525" priority="1857" stopIfTrue="1">
      <formula>M13=CléPersonnalisée1</formula>
    </cfRule>
    <cfRule type="expression" priority="1855" stopIfTrue="1">
      <formula>M13=""</formula>
    </cfRule>
    <cfRule type="expression" dxfId="3524" priority="1856" stopIfTrue="1">
      <formula>M13=CléPersonnalisée2</formula>
    </cfRule>
  </conditionalFormatting>
  <conditionalFormatting sqref="N4:N9">
    <cfRule type="expression" priority="637" stopIfTrue="1">
      <formula>N4=""</formula>
    </cfRule>
    <cfRule type="expression" dxfId="3523" priority="638" stopIfTrue="1">
      <formula>N4=CléPersonnalisée2</formula>
    </cfRule>
    <cfRule type="expression" dxfId="3522" priority="639" stopIfTrue="1">
      <formula>N4=CléPersonnalisée1</formula>
    </cfRule>
    <cfRule type="expression" dxfId="3521" priority="640" stopIfTrue="1">
      <formula>N4=CléMaladie</formula>
    </cfRule>
    <cfRule type="expression" dxfId="3520" priority="641" stopIfTrue="1">
      <formula>N4=CléPersonnel</formula>
    </cfRule>
    <cfRule type="expression" dxfId="3519" priority="642" stopIfTrue="1">
      <formula>N4=CléCongé</formula>
    </cfRule>
  </conditionalFormatting>
  <conditionalFormatting sqref="N4:N15">
    <cfRule type="expression" dxfId="3518" priority="634" stopIfTrue="1">
      <formula>N4=CléMaladie</formula>
    </cfRule>
    <cfRule type="expression" priority="631" stopIfTrue="1">
      <formula>N4=""</formula>
    </cfRule>
    <cfRule type="expression" dxfId="3517" priority="632" stopIfTrue="1">
      <formula>N4=CléPersonnalisée2</formula>
    </cfRule>
    <cfRule type="expression" dxfId="3516" priority="633" stopIfTrue="1">
      <formula>N4=CléPersonnalisée1</formula>
    </cfRule>
    <cfRule type="expression" dxfId="3515" priority="635" stopIfTrue="1">
      <formula>N4=CléPersonnel</formula>
    </cfRule>
    <cfRule type="expression" dxfId="3514" priority="636" stopIfTrue="1">
      <formula>N4=CléCongé</formula>
    </cfRule>
  </conditionalFormatting>
  <conditionalFormatting sqref="N12:N15">
    <cfRule type="expression" dxfId="3513" priority="626" stopIfTrue="1">
      <formula>N12=CléPersonnalisée2</formula>
    </cfRule>
    <cfRule type="expression" dxfId="3512" priority="627" stopIfTrue="1">
      <formula>N12=CléPersonnalisée1</formula>
    </cfRule>
    <cfRule type="expression" dxfId="3511" priority="628" stopIfTrue="1">
      <formula>N12=CléMaladie</formula>
    </cfRule>
    <cfRule type="expression" dxfId="3510" priority="629" stopIfTrue="1">
      <formula>N12=CléPersonnel</formula>
    </cfRule>
    <cfRule type="expression" dxfId="3509" priority="630" stopIfTrue="1">
      <formula>N12=CléCongé</formula>
    </cfRule>
    <cfRule type="expression" priority="625" stopIfTrue="1">
      <formula>N12=""</formula>
    </cfRule>
  </conditionalFormatting>
  <conditionalFormatting sqref="O4:O5">
    <cfRule type="expression" priority="643" stopIfTrue="1">
      <formula>O4=""</formula>
    </cfRule>
    <cfRule type="expression" dxfId="3508" priority="644" stopIfTrue="1">
      <formula>O4=CléPersonnalisée2</formula>
    </cfRule>
    <cfRule type="expression" dxfId="3507" priority="645" stopIfTrue="1">
      <formula>O4=CléPersonnalisée1</formula>
    </cfRule>
    <cfRule type="expression" dxfId="3506" priority="646" stopIfTrue="1">
      <formula>O4=CléMaladie</formula>
    </cfRule>
    <cfRule type="expression" dxfId="3505" priority="647" stopIfTrue="1">
      <formula>O4=CléPersonnel</formula>
    </cfRule>
    <cfRule type="expression" dxfId="3504" priority="648" stopIfTrue="1">
      <formula>O4=CléCongé</formula>
    </cfRule>
    <cfRule type="expression" dxfId="3503" priority="650" stopIfTrue="1">
      <formula>O4=CléPersonnalisée2</formula>
    </cfRule>
    <cfRule type="expression" dxfId="3502" priority="651" stopIfTrue="1">
      <formula>O4=CléPersonnalisée1</formula>
    </cfRule>
    <cfRule type="expression" dxfId="3501" priority="652" stopIfTrue="1">
      <formula>O4=CléMaladie</formula>
    </cfRule>
    <cfRule type="expression" dxfId="3500" priority="653" stopIfTrue="1">
      <formula>O4=CléPersonnel</formula>
    </cfRule>
    <cfRule type="expression" dxfId="3499" priority="654" stopIfTrue="1">
      <formula>O4=CléCongé</formula>
    </cfRule>
    <cfRule type="expression" priority="649" stopIfTrue="1">
      <formula>O4=""</formula>
    </cfRule>
  </conditionalFormatting>
  <conditionalFormatting sqref="O4:O7">
    <cfRule type="expression" dxfId="3498" priority="659" stopIfTrue="1">
      <formula>O4=CléPersonnel</formula>
    </cfRule>
    <cfRule type="expression" dxfId="3497" priority="658" stopIfTrue="1">
      <formula>O4=CléMaladie</formula>
    </cfRule>
    <cfRule type="expression" dxfId="3496" priority="657" stopIfTrue="1">
      <formula>O4=CléPersonnalisée1</formula>
    </cfRule>
    <cfRule type="expression" dxfId="3495" priority="656" stopIfTrue="1">
      <formula>O4=CléPersonnalisée2</formula>
    </cfRule>
    <cfRule type="expression" dxfId="3494" priority="660" stopIfTrue="1">
      <formula>O4=CléCongé</formula>
    </cfRule>
    <cfRule type="expression" priority="655" stopIfTrue="1">
      <formula>O4=""</formula>
    </cfRule>
  </conditionalFormatting>
  <conditionalFormatting sqref="O8:O15">
    <cfRule type="expression" dxfId="3493" priority="700" stopIfTrue="1">
      <formula>O8=CléMaladie</formula>
    </cfRule>
    <cfRule type="expression" dxfId="3492" priority="670" stopIfTrue="1">
      <formula>O8=CléMaladie</formula>
    </cfRule>
    <cfRule type="expression" priority="667" stopIfTrue="1">
      <formula>O8=""</formula>
    </cfRule>
    <cfRule type="expression" dxfId="3491" priority="668" stopIfTrue="1">
      <formula>O8=CléPersonnalisée2</formula>
    </cfRule>
    <cfRule type="expression" priority="697" stopIfTrue="1">
      <formula>O8=""</formula>
    </cfRule>
    <cfRule type="expression" dxfId="3490" priority="698" stopIfTrue="1">
      <formula>O8=CléPersonnalisée2</formula>
    </cfRule>
    <cfRule type="expression" dxfId="3489" priority="699" stopIfTrue="1">
      <formula>O8=CléPersonnalisée1</formula>
    </cfRule>
    <cfRule type="expression" dxfId="3488" priority="669" stopIfTrue="1">
      <formula>O8=CléPersonnalisée1</formula>
    </cfRule>
    <cfRule type="expression" dxfId="3487" priority="701" stopIfTrue="1">
      <formula>O8=CléPersonnel</formula>
    </cfRule>
    <cfRule type="expression" dxfId="3486" priority="702" stopIfTrue="1">
      <formula>O8=CléCongé</formula>
    </cfRule>
    <cfRule type="expression" dxfId="3485" priority="671" stopIfTrue="1">
      <formula>O8=CléPersonnel</formula>
    </cfRule>
    <cfRule type="expression" dxfId="3484" priority="672" stopIfTrue="1">
      <formula>O8=CléCongé</formula>
    </cfRule>
  </conditionalFormatting>
  <conditionalFormatting sqref="O12:O15">
    <cfRule type="expression" dxfId="3483" priority="666" stopIfTrue="1">
      <formula>O12=CléCongé</formula>
    </cfRule>
    <cfRule type="expression" dxfId="3482" priority="665" stopIfTrue="1">
      <formula>O12=CléPersonnel</formula>
    </cfRule>
    <cfRule type="expression" dxfId="3481" priority="664" stopIfTrue="1">
      <formula>O12=CléMaladie</formula>
    </cfRule>
    <cfRule type="expression" dxfId="3480" priority="663" stopIfTrue="1">
      <formula>O12=CléPersonnalisée1</formula>
    </cfRule>
    <cfRule type="expression" dxfId="3479" priority="688" stopIfTrue="1">
      <formula>O12=CléMaladie</formula>
    </cfRule>
    <cfRule type="expression" dxfId="3478" priority="683" stopIfTrue="1">
      <formula>O12=CléPersonnel</formula>
    </cfRule>
    <cfRule type="expression" dxfId="3477" priority="684" stopIfTrue="1">
      <formula>O12=CléCongé</formula>
    </cfRule>
    <cfRule type="expression" priority="685" stopIfTrue="1">
      <formula>O12=""</formula>
    </cfRule>
    <cfRule type="expression" dxfId="3476" priority="686" stopIfTrue="1">
      <formula>O12=CléPersonnalisée2</formula>
    </cfRule>
    <cfRule type="expression" dxfId="3475" priority="687" stopIfTrue="1">
      <formula>O12=CléPersonnalisée1</formula>
    </cfRule>
    <cfRule type="expression" priority="661" stopIfTrue="1">
      <formula>O12=""</formula>
    </cfRule>
    <cfRule type="expression" dxfId="3474" priority="689" stopIfTrue="1">
      <formula>O12=CléPersonnel</formula>
    </cfRule>
    <cfRule type="expression" dxfId="3473" priority="690" stopIfTrue="1">
      <formula>O12=CléCongé</formula>
    </cfRule>
    <cfRule type="expression" dxfId="3472" priority="662" stopIfTrue="1">
      <formula>O12=CléPersonnalisée2</formula>
    </cfRule>
    <cfRule type="expression" dxfId="3471" priority="680" stopIfTrue="1">
      <formula>O12=CléPersonnalisée2</formula>
    </cfRule>
    <cfRule type="expression" dxfId="3470" priority="682" stopIfTrue="1">
      <formula>O12=CléMaladie</formula>
    </cfRule>
    <cfRule type="expression" dxfId="3469" priority="681" stopIfTrue="1">
      <formula>O12=CléPersonnalisée1</formula>
    </cfRule>
    <cfRule type="expression" priority="679" stopIfTrue="1">
      <formula>O12=""</formula>
    </cfRule>
  </conditionalFormatting>
  <conditionalFormatting sqref="O13:O14">
    <cfRule type="expression" dxfId="3468" priority="675" stopIfTrue="1">
      <formula>O13=CléPersonnalisée1</formula>
    </cfRule>
    <cfRule type="expression" dxfId="3467" priority="678" stopIfTrue="1">
      <formula>O13=CléCongé</formula>
    </cfRule>
    <cfRule type="expression" priority="673" stopIfTrue="1">
      <formula>O13=""</formula>
    </cfRule>
    <cfRule type="expression" dxfId="3466" priority="674" stopIfTrue="1">
      <formula>O13=CléPersonnalisée2</formula>
    </cfRule>
    <cfRule type="expression" dxfId="3465" priority="676" stopIfTrue="1">
      <formula>O13=CléMaladie</formula>
    </cfRule>
    <cfRule type="expression" dxfId="3464" priority="677" stopIfTrue="1">
      <formula>O13=CléPersonnel</formula>
    </cfRule>
  </conditionalFormatting>
  <conditionalFormatting sqref="P4:P9">
    <cfRule type="expression" dxfId="3463" priority="561" stopIfTrue="1">
      <formula>P4=CléPersonnalisée1</formula>
    </cfRule>
    <cfRule type="expression" dxfId="3462" priority="563" stopIfTrue="1">
      <formula>P4=CléPersonnel</formula>
    </cfRule>
    <cfRule type="expression" dxfId="3461" priority="560" stopIfTrue="1">
      <formula>P4=CléPersonnalisée2</formula>
    </cfRule>
    <cfRule type="expression" priority="559" stopIfTrue="1">
      <formula>P4=""</formula>
    </cfRule>
    <cfRule type="expression" dxfId="3460" priority="562" stopIfTrue="1">
      <formula>P4=CléMaladie</formula>
    </cfRule>
    <cfRule type="expression" dxfId="3459" priority="564" stopIfTrue="1">
      <formula>P4=CléCongé</formula>
    </cfRule>
  </conditionalFormatting>
  <conditionalFormatting sqref="P4:P15">
    <cfRule type="expression" dxfId="3458" priority="556" stopIfTrue="1">
      <formula>P4=CléMaladie</formula>
    </cfRule>
    <cfRule type="expression" dxfId="3457" priority="555" stopIfTrue="1">
      <formula>P4=CléPersonnalisée1</formula>
    </cfRule>
    <cfRule type="expression" dxfId="3456" priority="558" stopIfTrue="1">
      <formula>P4=CléCongé</formula>
    </cfRule>
    <cfRule type="expression" priority="553" stopIfTrue="1">
      <formula>P4=""</formula>
    </cfRule>
    <cfRule type="expression" dxfId="3455" priority="557" stopIfTrue="1">
      <formula>P4=CléPersonnel</formula>
    </cfRule>
    <cfRule type="expression" dxfId="3454" priority="554" stopIfTrue="1">
      <formula>P4=CléPersonnalisée2</formula>
    </cfRule>
  </conditionalFormatting>
  <conditionalFormatting sqref="P12:P15">
    <cfRule type="expression" dxfId="3453" priority="549" stopIfTrue="1">
      <formula>P12=CléPersonnalisée1</formula>
    </cfRule>
    <cfRule type="expression" dxfId="3452" priority="548" stopIfTrue="1">
      <formula>P12=CléPersonnalisée2</formula>
    </cfRule>
    <cfRule type="expression" priority="547" stopIfTrue="1">
      <formula>P12=""</formula>
    </cfRule>
    <cfRule type="expression" dxfId="3451" priority="550" stopIfTrue="1">
      <formula>P12=CléMaladie</formula>
    </cfRule>
    <cfRule type="expression" dxfId="3450" priority="552" stopIfTrue="1">
      <formula>P12=CléCongé</formula>
    </cfRule>
    <cfRule type="expression" dxfId="3449" priority="551" stopIfTrue="1">
      <formula>P12=CléPersonnel</formula>
    </cfRule>
  </conditionalFormatting>
  <conditionalFormatting sqref="Q4:Q5">
    <cfRule type="expression" dxfId="3448" priority="570" stopIfTrue="1">
      <formula>Q4=CléCongé</formula>
    </cfRule>
    <cfRule type="expression" priority="571" stopIfTrue="1">
      <formula>Q4=""</formula>
    </cfRule>
    <cfRule type="expression" dxfId="3447" priority="572" stopIfTrue="1">
      <formula>Q4=CléPersonnalisée2</formula>
    </cfRule>
    <cfRule type="expression" dxfId="3446" priority="575" stopIfTrue="1">
      <formula>Q4=CléPersonnel</formula>
    </cfRule>
    <cfRule type="expression" dxfId="3445" priority="567" stopIfTrue="1">
      <formula>Q4=CléPersonnalisée1</formula>
    </cfRule>
    <cfRule type="expression" dxfId="3444" priority="566" stopIfTrue="1">
      <formula>Q4=CléPersonnalisée2</formula>
    </cfRule>
    <cfRule type="expression" priority="565" stopIfTrue="1">
      <formula>Q4=""</formula>
    </cfRule>
    <cfRule type="expression" dxfId="3443" priority="569" stopIfTrue="1">
      <formula>Q4=CléPersonnel</formula>
    </cfRule>
    <cfRule type="expression" dxfId="3442" priority="574" stopIfTrue="1">
      <formula>Q4=CléMaladie</formula>
    </cfRule>
    <cfRule type="expression" dxfId="3441" priority="568" stopIfTrue="1">
      <formula>Q4=CléMaladie</formula>
    </cfRule>
    <cfRule type="expression" dxfId="3440" priority="573" stopIfTrue="1">
      <formula>Q4=CléPersonnalisée1</formula>
    </cfRule>
    <cfRule type="expression" dxfId="3439" priority="576" stopIfTrue="1">
      <formula>Q4=CléCongé</formula>
    </cfRule>
  </conditionalFormatting>
  <conditionalFormatting sqref="Q4:Q7">
    <cfRule type="expression" dxfId="3438" priority="578" stopIfTrue="1">
      <formula>Q4=CléPersonnalisée2</formula>
    </cfRule>
    <cfRule type="expression" dxfId="3437" priority="579" stopIfTrue="1">
      <formula>Q4=CléPersonnalisée1</formula>
    </cfRule>
    <cfRule type="expression" dxfId="3436" priority="580" stopIfTrue="1">
      <formula>Q4=CléMaladie</formula>
    </cfRule>
    <cfRule type="expression" dxfId="3435" priority="581" stopIfTrue="1">
      <formula>Q4=CléPersonnel</formula>
    </cfRule>
    <cfRule type="expression" priority="577" stopIfTrue="1">
      <formula>Q4=""</formula>
    </cfRule>
    <cfRule type="expression" dxfId="3434" priority="582" stopIfTrue="1">
      <formula>Q4=CléCongé</formula>
    </cfRule>
  </conditionalFormatting>
  <conditionalFormatting sqref="Q8:Q15">
    <cfRule type="expression" dxfId="3433" priority="592" stopIfTrue="1">
      <formula>Q8=CléMaladie</formula>
    </cfRule>
    <cfRule type="expression" dxfId="3432" priority="593" stopIfTrue="1">
      <formula>Q8=CléPersonnel</formula>
    </cfRule>
    <cfRule type="expression" dxfId="3431" priority="594" stopIfTrue="1">
      <formula>Q8=CléCongé</formula>
    </cfRule>
    <cfRule type="expression" dxfId="3430" priority="590" stopIfTrue="1">
      <formula>Q8=CléPersonnalisée2</formula>
    </cfRule>
    <cfRule type="expression" dxfId="3429" priority="624" stopIfTrue="1">
      <formula>Q8=CléCongé</formula>
    </cfRule>
    <cfRule type="expression" dxfId="3428" priority="623" stopIfTrue="1">
      <formula>Q8=CléPersonnel</formula>
    </cfRule>
    <cfRule type="expression" dxfId="3427" priority="622" stopIfTrue="1">
      <formula>Q8=CléMaladie</formula>
    </cfRule>
    <cfRule type="expression" dxfId="3426" priority="620" stopIfTrue="1">
      <formula>Q8=CléPersonnalisée2</formula>
    </cfRule>
    <cfRule type="expression" priority="619" stopIfTrue="1">
      <formula>Q8=""</formula>
    </cfRule>
    <cfRule type="expression" dxfId="3425" priority="621" stopIfTrue="1">
      <formula>Q8=CléPersonnalisée1</formula>
    </cfRule>
    <cfRule type="expression" priority="589" stopIfTrue="1">
      <formula>Q8=""</formula>
    </cfRule>
    <cfRule type="expression" dxfId="3424" priority="591" stopIfTrue="1">
      <formula>Q8=CléPersonnalisée1</formula>
    </cfRule>
  </conditionalFormatting>
  <conditionalFormatting sqref="Q12:Q15">
    <cfRule type="expression" priority="601" stopIfTrue="1">
      <formula>Q12=""</formula>
    </cfRule>
    <cfRule type="expression" dxfId="3423" priority="612" stopIfTrue="1">
      <formula>Q12=CléCongé</formula>
    </cfRule>
    <cfRule type="expression" dxfId="3422" priority="610" stopIfTrue="1">
      <formula>Q12=CléMaladie</formula>
    </cfRule>
    <cfRule type="expression" priority="583" stopIfTrue="1">
      <formula>Q12=""</formula>
    </cfRule>
    <cfRule type="expression" dxfId="3421" priority="584" stopIfTrue="1">
      <formula>Q12=CléPersonnalisée2</formula>
    </cfRule>
    <cfRule type="expression" dxfId="3420" priority="585" stopIfTrue="1">
      <formula>Q12=CléPersonnalisée1</formula>
    </cfRule>
    <cfRule type="expression" dxfId="3419" priority="586" stopIfTrue="1">
      <formula>Q12=CléMaladie</formula>
    </cfRule>
    <cfRule type="expression" dxfId="3418" priority="602" stopIfTrue="1">
      <formula>Q12=CléPersonnalisée2</formula>
    </cfRule>
    <cfRule type="expression" dxfId="3417" priority="587" stopIfTrue="1">
      <formula>Q12=CléPersonnel</formula>
    </cfRule>
    <cfRule type="expression" dxfId="3416" priority="588" stopIfTrue="1">
      <formula>Q12=CléCongé</formula>
    </cfRule>
    <cfRule type="expression" dxfId="3415" priority="609" stopIfTrue="1">
      <formula>Q12=CléPersonnalisée1</formula>
    </cfRule>
    <cfRule type="expression" dxfId="3414" priority="611" stopIfTrue="1">
      <formula>Q12=CléPersonnel</formula>
    </cfRule>
    <cfRule type="expression" dxfId="3413" priority="608" stopIfTrue="1">
      <formula>Q12=CléPersonnalisée2</formula>
    </cfRule>
    <cfRule type="expression" priority="607" stopIfTrue="1">
      <formula>Q12=""</formula>
    </cfRule>
    <cfRule type="expression" dxfId="3412" priority="606" stopIfTrue="1">
      <formula>Q12=CléCongé</formula>
    </cfRule>
    <cfRule type="expression" dxfId="3411" priority="605" stopIfTrue="1">
      <formula>Q12=CléPersonnel</formula>
    </cfRule>
    <cfRule type="expression" dxfId="3410" priority="604" stopIfTrue="1">
      <formula>Q12=CléMaladie</formula>
    </cfRule>
    <cfRule type="expression" dxfId="3409" priority="603" stopIfTrue="1">
      <formula>Q12=CléPersonnalisée1</formula>
    </cfRule>
  </conditionalFormatting>
  <conditionalFormatting sqref="Q13:Q14">
    <cfRule type="expression" dxfId="3408" priority="600" stopIfTrue="1">
      <formula>Q13=CléCongé</formula>
    </cfRule>
    <cfRule type="expression" dxfId="3407" priority="599" stopIfTrue="1">
      <formula>Q13=CléPersonnel</formula>
    </cfRule>
    <cfRule type="expression" dxfId="3406" priority="598" stopIfTrue="1">
      <formula>Q13=CléMaladie</formula>
    </cfRule>
    <cfRule type="expression" dxfId="3405" priority="597" stopIfTrue="1">
      <formula>Q13=CléPersonnalisée1</formula>
    </cfRule>
    <cfRule type="expression" dxfId="3404" priority="596" stopIfTrue="1">
      <formula>Q13=CléPersonnalisée2</formula>
    </cfRule>
    <cfRule type="expression" priority="595" stopIfTrue="1">
      <formula>Q13=""</formula>
    </cfRule>
  </conditionalFormatting>
  <conditionalFormatting sqref="R4:R9">
    <cfRule type="expression" dxfId="3403" priority="482" stopIfTrue="1">
      <formula>R4=CléPersonnalisée2</formula>
    </cfRule>
    <cfRule type="expression" priority="481" stopIfTrue="1">
      <formula>R4=""</formula>
    </cfRule>
    <cfRule type="expression" dxfId="3402" priority="486" stopIfTrue="1">
      <formula>R4=CléCongé</formula>
    </cfRule>
    <cfRule type="expression" dxfId="3401" priority="485" stopIfTrue="1">
      <formula>R4=CléPersonnel</formula>
    </cfRule>
    <cfRule type="expression" dxfId="3400" priority="484" stopIfTrue="1">
      <formula>R4=CléMaladie</formula>
    </cfRule>
    <cfRule type="expression" dxfId="3399" priority="483" stopIfTrue="1">
      <formula>R4=CléPersonnalisée1</formula>
    </cfRule>
  </conditionalFormatting>
  <conditionalFormatting sqref="R4:R15">
    <cfRule type="expression" priority="475" stopIfTrue="1">
      <formula>R4=""</formula>
    </cfRule>
    <cfRule type="expression" dxfId="3398" priority="476" stopIfTrue="1">
      <formula>R4=CléPersonnalisée2</formula>
    </cfRule>
    <cfRule type="expression" dxfId="3397" priority="477" stopIfTrue="1">
      <formula>R4=CléPersonnalisée1</formula>
    </cfRule>
    <cfRule type="expression" dxfId="3396" priority="478" stopIfTrue="1">
      <formula>R4=CléMaladie</formula>
    </cfRule>
    <cfRule type="expression" dxfId="3395" priority="479" stopIfTrue="1">
      <formula>R4=CléPersonnel</formula>
    </cfRule>
    <cfRule type="expression" dxfId="3394" priority="480" stopIfTrue="1">
      <formula>R4=CléCongé</formula>
    </cfRule>
  </conditionalFormatting>
  <conditionalFormatting sqref="R12:R15">
    <cfRule type="expression" dxfId="3393" priority="474" stopIfTrue="1">
      <formula>R12=CléCongé</formula>
    </cfRule>
    <cfRule type="expression" dxfId="3392" priority="473" stopIfTrue="1">
      <formula>R12=CléPersonnel</formula>
    </cfRule>
    <cfRule type="expression" dxfId="3391" priority="472" stopIfTrue="1">
      <formula>R12=CléMaladie</formula>
    </cfRule>
    <cfRule type="expression" dxfId="3390" priority="471" stopIfTrue="1">
      <formula>R12=CléPersonnalisée1</formula>
    </cfRule>
    <cfRule type="expression" priority="469" stopIfTrue="1">
      <formula>R12=""</formula>
    </cfRule>
    <cfRule type="expression" dxfId="3389" priority="470" stopIfTrue="1">
      <formula>R12=CléPersonnalisée2</formula>
    </cfRule>
  </conditionalFormatting>
  <conditionalFormatting sqref="S4:S5">
    <cfRule type="expression" dxfId="3388" priority="498" stopIfTrue="1">
      <formula>S4=CléCongé</formula>
    </cfRule>
    <cfRule type="expression" dxfId="3387" priority="497" stopIfTrue="1">
      <formula>S4=CléPersonnel</formula>
    </cfRule>
    <cfRule type="expression" dxfId="3386" priority="495" stopIfTrue="1">
      <formula>S4=CléPersonnalisée1</formula>
    </cfRule>
    <cfRule type="expression" dxfId="3385" priority="496" stopIfTrue="1">
      <formula>S4=CléMaladie</formula>
    </cfRule>
    <cfRule type="expression" dxfId="3384" priority="494" stopIfTrue="1">
      <formula>S4=CléPersonnalisée2</formula>
    </cfRule>
    <cfRule type="expression" priority="493" stopIfTrue="1">
      <formula>S4=""</formula>
    </cfRule>
    <cfRule type="expression" dxfId="3383" priority="492" stopIfTrue="1">
      <formula>S4=CléCongé</formula>
    </cfRule>
    <cfRule type="expression" dxfId="3382" priority="491" stopIfTrue="1">
      <formula>S4=CléPersonnel</formula>
    </cfRule>
    <cfRule type="expression" dxfId="3381" priority="490" stopIfTrue="1">
      <formula>S4=CléMaladie</formula>
    </cfRule>
    <cfRule type="expression" dxfId="3380" priority="489" stopIfTrue="1">
      <formula>S4=CléPersonnalisée1</formula>
    </cfRule>
    <cfRule type="expression" dxfId="3379" priority="488" stopIfTrue="1">
      <formula>S4=CléPersonnalisée2</formula>
    </cfRule>
    <cfRule type="expression" priority="487" stopIfTrue="1">
      <formula>S4=""</formula>
    </cfRule>
  </conditionalFormatting>
  <conditionalFormatting sqref="S4:S7">
    <cfRule type="expression" dxfId="3378" priority="503" stopIfTrue="1">
      <formula>S4=CléPersonnel</formula>
    </cfRule>
    <cfRule type="expression" dxfId="3377" priority="500" stopIfTrue="1">
      <formula>S4=CléPersonnalisée2</formula>
    </cfRule>
    <cfRule type="expression" dxfId="3376" priority="501" stopIfTrue="1">
      <formula>S4=CléPersonnalisée1</formula>
    </cfRule>
    <cfRule type="expression" dxfId="3375" priority="504" stopIfTrue="1">
      <formula>S4=CléCongé</formula>
    </cfRule>
    <cfRule type="expression" dxfId="3374" priority="502" stopIfTrue="1">
      <formula>S4=CléMaladie</formula>
    </cfRule>
    <cfRule type="expression" priority="499" stopIfTrue="1">
      <formula>S4=""</formula>
    </cfRule>
  </conditionalFormatting>
  <conditionalFormatting sqref="S8:S15">
    <cfRule type="expression" dxfId="3373" priority="544" stopIfTrue="1">
      <formula>S8=CléMaladie</formula>
    </cfRule>
    <cfRule type="expression" dxfId="3372" priority="543" stopIfTrue="1">
      <formula>S8=CléPersonnalisée1</formula>
    </cfRule>
    <cfRule type="expression" dxfId="3371" priority="542" stopIfTrue="1">
      <formula>S8=CléPersonnalisée2</formula>
    </cfRule>
    <cfRule type="expression" priority="541" stopIfTrue="1">
      <formula>S8=""</formula>
    </cfRule>
    <cfRule type="expression" dxfId="3370" priority="516" stopIfTrue="1">
      <formula>S8=CléCongé</formula>
    </cfRule>
    <cfRule type="expression" dxfId="3369" priority="515" stopIfTrue="1">
      <formula>S8=CléPersonnel</formula>
    </cfRule>
    <cfRule type="expression" dxfId="3368" priority="514" stopIfTrue="1">
      <formula>S8=CléMaladie</formula>
    </cfRule>
    <cfRule type="expression" dxfId="3367" priority="513" stopIfTrue="1">
      <formula>S8=CléPersonnalisée1</formula>
    </cfRule>
    <cfRule type="expression" dxfId="3366" priority="512" stopIfTrue="1">
      <formula>S8=CléPersonnalisée2</formula>
    </cfRule>
    <cfRule type="expression" priority="511" stopIfTrue="1">
      <formula>S8=""</formula>
    </cfRule>
    <cfRule type="expression" dxfId="3365" priority="546" stopIfTrue="1">
      <formula>S8=CléCongé</formula>
    </cfRule>
    <cfRule type="expression" dxfId="3364" priority="545" stopIfTrue="1">
      <formula>S8=CléPersonnel</formula>
    </cfRule>
  </conditionalFormatting>
  <conditionalFormatting sqref="S12:S15">
    <cfRule type="expression" dxfId="3363" priority="508" stopIfTrue="1">
      <formula>S12=CléMaladie</formula>
    </cfRule>
    <cfRule type="expression" dxfId="3362" priority="506" stopIfTrue="1">
      <formula>S12=CléPersonnalisée2</formula>
    </cfRule>
    <cfRule type="expression" priority="505" stopIfTrue="1">
      <formula>S12=""</formula>
    </cfRule>
    <cfRule type="expression" dxfId="3361" priority="532" stopIfTrue="1">
      <formula>S12=CléMaladie</formula>
    </cfRule>
    <cfRule type="expression" dxfId="3360" priority="531" stopIfTrue="1">
      <formula>S12=CléPersonnalisée1</formula>
    </cfRule>
    <cfRule type="expression" dxfId="3359" priority="530" stopIfTrue="1">
      <formula>S12=CléPersonnalisée2</formula>
    </cfRule>
    <cfRule type="expression" dxfId="3358" priority="526" stopIfTrue="1">
      <formula>S12=CléMaladie</formula>
    </cfRule>
    <cfRule type="expression" priority="529" stopIfTrue="1">
      <formula>S12=""</formula>
    </cfRule>
    <cfRule type="expression" dxfId="3357" priority="528" stopIfTrue="1">
      <formula>S12=CléCongé</formula>
    </cfRule>
    <cfRule type="expression" dxfId="3356" priority="527" stopIfTrue="1">
      <formula>S12=CléPersonnel</formula>
    </cfRule>
    <cfRule type="expression" dxfId="3355" priority="507" stopIfTrue="1">
      <formula>S12=CléPersonnalisée1</formula>
    </cfRule>
    <cfRule type="expression" dxfId="3354" priority="525" stopIfTrue="1">
      <formula>S12=CléPersonnalisée1</formula>
    </cfRule>
    <cfRule type="expression" dxfId="3353" priority="524" stopIfTrue="1">
      <formula>S12=CléPersonnalisée2</formula>
    </cfRule>
    <cfRule type="expression" priority="523" stopIfTrue="1">
      <formula>S12=""</formula>
    </cfRule>
    <cfRule type="expression" dxfId="3352" priority="534" stopIfTrue="1">
      <formula>S12=CléCongé</formula>
    </cfRule>
    <cfRule type="expression" dxfId="3351" priority="533" stopIfTrue="1">
      <formula>S12=CléPersonnel</formula>
    </cfRule>
    <cfRule type="expression" dxfId="3350" priority="510" stopIfTrue="1">
      <formula>S12=CléCongé</formula>
    </cfRule>
    <cfRule type="expression" dxfId="3349" priority="509" stopIfTrue="1">
      <formula>S12=CléPersonnel</formula>
    </cfRule>
  </conditionalFormatting>
  <conditionalFormatting sqref="S13:S14">
    <cfRule type="expression" dxfId="3348" priority="522" stopIfTrue="1">
      <formula>S13=CléCongé</formula>
    </cfRule>
    <cfRule type="expression" dxfId="3347" priority="519" stopIfTrue="1">
      <formula>S13=CléPersonnalisée1</formula>
    </cfRule>
    <cfRule type="expression" dxfId="3346" priority="520" stopIfTrue="1">
      <formula>S13=CléMaladie</formula>
    </cfRule>
    <cfRule type="expression" priority="517" stopIfTrue="1">
      <formula>S13=""</formula>
    </cfRule>
    <cfRule type="expression" dxfId="3345" priority="518" stopIfTrue="1">
      <formula>S13=CléPersonnalisée2</formula>
    </cfRule>
    <cfRule type="expression" dxfId="3344" priority="521" stopIfTrue="1">
      <formula>S13=CléPersonnel</formula>
    </cfRule>
  </conditionalFormatting>
  <conditionalFormatting sqref="T4:T9">
    <cfRule type="expression" dxfId="3343" priority="407" stopIfTrue="1">
      <formula>T4=CléPersonnel</formula>
    </cfRule>
    <cfRule type="expression" dxfId="3342" priority="408" stopIfTrue="1">
      <formula>T4=CléCongé</formula>
    </cfRule>
    <cfRule type="expression" dxfId="3341" priority="406" stopIfTrue="1">
      <formula>T4=CléMaladie</formula>
    </cfRule>
    <cfRule type="expression" dxfId="3340" priority="405" stopIfTrue="1">
      <formula>T4=CléPersonnalisée1</formula>
    </cfRule>
    <cfRule type="expression" dxfId="3339" priority="404" stopIfTrue="1">
      <formula>T4=CléPersonnalisée2</formula>
    </cfRule>
    <cfRule type="expression" priority="403" stopIfTrue="1">
      <formula>T4=""</formula>
    </cfRule>
  </conditionalFormatting>
  <conditionalFormatting sqref="T4:T15">
    <cfRule type="expression" dxfId="3338" priority="399" stopIfTrue="1">
      <formula>T4=CléPersonnalisée1</formula>
    </cfRule>
    <cfRule type="expression" dxfId="3337" priority="401" stopIfTrue="1">
      <formula>T4=CléPersonnel</formula>
    </cfRule>
    <cfRule type="expression" dxfId="3336" priority="400" stopIfTrue="1">
      <formula>T4=CléMaladie</formula>
    </cfRule>
    <cfRule type="expression" dxfId="3335" priority="402" stopIfTrue="1">
      <formula>T4=CléCongé</formula>
    </cfRule>
    <cfRule type="expression" priority="397" stopIfTrue="1">
      <formula>T4=""</formula>
    </cfRule>
    <cfRule type="expression" dxfId="3334" priority="398" stopIfTrue="1">
      <formula>T4=CléPersonnalisée2</formula>
    </cfRule>
  </conditionalFormatting>
  <conditionalFormatting sqref="T12:T15">
    <cfRule type="expression" dxfId="3333" priority="392" stopIfTrue="1">
      <formula>T12=CléPersonnalisée2</formula>
    </cfRule>
    <cfRule type="expression" dxfId="3332" priority="393" stopIfTrue="1">
      <formula>T12=CléPersonnalisée1</formula>
    </cfRule>
    <cfRule type="expression" dxfId="3331" priority="394" stopIfTrue="1">
      <formula>T12=CléMaladie</formula>
    </cfRule>
    <cfRule type="expression" dxfId="3330" priority="395" stopIfTrue="1">
      <formula>T12=CléPersonnel</formula>
    </cfRule>
    <cfRule type="expression" priority="391" stopIfTrue="1">
      <formula>T12=""</formula>
    </cfRule>
    <cfRule type="expression" dxfId="3329" priority="396" stopIfTrue="1">
      <formula>T12=CléCongé</formula>
    </cfRule>
  </conditionalFormatting>
  <conditionalFormatting sqref="U4:U5">
    <cfRule type="expression" dxfId="3328" priority="419" stopIfTrue="1">
      <formula>U4=CléPersonnel</formula>
    </cfRule>
    <cfRule type="expression" dxfId="3327" priority="418" stopIfTrue="1">
      <formula>U4=CléMaladie</formula>
    </cfRule>
    <cfRule type="expression" dxfId="3326" priority="417" stopIfTrue="1">
      <formula>U4=CléPersonnalisée1</formula>
    </cfRule>
    <cfRule type="expression" dxfId="3325" priority="416" stopIfTrue="1">
      <formula>U4=CléPersonnalisée2</formula>
    </cfRule>
    <cfRule type="expression" priority="415" stopIfTrue="1">
      <formula>U4=""</formula>
    </cfRule>
    <cfRule type="expression" dxfId="3324" priority="413" stopIfTrue="1">
      <formula>U4=CléPersonnel</formula>
    </cfRule>
    <cfRule type="expression" dxfId="3323" priority="412" stopIfTrue="1">
      <formula>U4=CléMaladie</formula>
    </cfRule>
    <cfRule type="expression" dxfId="3322" priority="414" stopIfTrue="1">
      <formula>U4=CléCongé</formula>
    </cfRule>
    <cfRule type="expression" priority="409" stopIfTrue="1">
      <formula>U4=""</formula>
    </cfRule>
    <cfRule type="expression" dxfId="3321" priority="420" stopIfTrue="1">
      <formula>U4=CléCongé</formula>
    </cfRule>
    <cfRule type="expression" dxfId="3320" priority="410" stopIfTrue="1">
      <formula>U4=CléPersonnalisée2</formula>
    </cfRule>
    <cfRule type="expression" dxfId="3319" priority="411" stopIfTrue="1">
      <formula>U4=CléPersonnalisée1</formula>
    </cfRule>
  </conditionalFormatting>
  <conditionalFormatting sqref="U4:U7">
    <cfRule type="expression" priority="421" stopIfTrue="1">
      <formula>U4=""</formula>
    </cfRule>
    <cfRule type="expression" dxfId="3318" priority="426" stopIfTrue="1">
      <formula>U4=CléCongé</formula>
    </cfRule>
    <cfRule type="expression" dxfId="3317" priority="425" stopIfTrue="1">
      <formula>U4=CléPersonnel</formula>
    </cfRule>
    <cfRule type="expression" dxfId="3316" priority="424" stopIfTrue="1">
      <formula>U4=CléMaladie</formula>
    </cfRule>
    <cfRule type="expression" dxfId="3315" priority="423" stopIfTrue="1">
      <formula>U4=CléPersonnalisée1</formula>
    </cfRule>
    <cfRule type="expression" dxfId="3314" priority="422" stopIfTrue="1">
      <formula>U4=CléPersonnalisée2</formula>
    </cfRule>
  </conditionalFormatting>
  <conditionalFormatting sqref="U8:U15">
    <cfRule type="expression" dxfId="3313" priority="465" stopIfTrue="1">
      <formula>U8=CléPersonnalisée1</formula>
    </cfRule>
    <cfRule type="expression" dxfId="3312" priority="466" stopIfTrue="1">
      <formula>U8=CléMaladie</formula>
    </cfRule>
    <cfRule type="expression" dxfId="3311" priority="467" stopIfTrue="1">
      <formula>U8=CléPersonnel</formula>
    </cfRule>
    <cfRule type="expression" dxfId="3310" priority="435" stopIfTrue="1">
      <formula>U8=CléPersonnalisée1</formula>
    </cfRule>
    <cfRule type="expression" dxfId="3309" priority="437" stopIfTrue="1">
      <formula>U8=CléPersonnel</formula>
    </cfRule>
    <cfRule type="expression" dxfId="3308" priority="438" stopIfTrue="1">
      <formula>U8=CléCongé</formula>
    </cfRule>
    <cfRule type="expression" dxfId="3307" priority="436" stopIfTrue="1">
      <formula>U8=CléMaladie</formula>
    </cfRule>
    <cfRule type="expression" priority="463" stopIfTrue="1">
      <formula>U8=""</formula>
    </cfRule>
    <cfRule type="expression" dxfId="3306" priority="468" stopIfTrue="1">
      <formula>U8=CléCongé</formula>
    </cfRule>
    <cfRule type="expression" dxfId="3305" priority="464" stopIfTrue="1">
      <formula>U8=CléPersonnalisée2</formula>
    </cfRule>
    <cfRule type="expression" dxfId="3304" priority="434" stopIfTrue="1">
      <formula>U8=CléPersonnalisée2</formula>
    </cfRule>
    <cfRule type="expression" priority="433" stopIfTrue="1">
      <formula>U8=""</formula>
    </cfRule>
  </conditionalFormatting>
  <conditionalFormatting sqref="U12:U15">
    <cfRule type="expression" dxfId="3303" priority="448" stopIfTrue="1">
      <formula>U12=CléMaladie</formula>
    </cfRule>
    <cfRule type="expression" priority="427" stopIfTrue="1">
      <formula>U12=""</formula>
    </cfRule>
    <cfRule type="expression" dxfId="3302" priority="428" stopIfTrue="1">
      <formula>U12=CléPersonnalisée2</formula>
    </cfRule>
    <cfRule type="expression" dxfId="3301" priority="429" stopIfTrue="1">
      <formula>U12=CléPersonnalisée1</formula>
    </cfRule>
    <cfRule type="expression" dxfId="3300" priority="430" stopIfTrue="1">
      <formula>U12=CléMaladie</formula>
    </cfRule>
    <cfRule type="expression" dxfId="3299" priority="431" stopIfTrue="1">
      <formula>U12=CléPersonnel</formula>
    </cfRule>
    <cfRule type="expression" dxfId="3298" priority="432" stopIfTrue="1">
      <formula>U12=CléCongé</formula>
    </cfRule>
    <cfRule type="expression" priority="445" stopIfTrue="1">
      <formula>U12=""</formula>
    </cfRule>
    <cfRule type="expression" priority="451" stopIfTrue="1">
      <formula>U12=""</formula>
    </cfRule>
    <cfRule type="expression" dxfId="3297" priority="446" stopIfTrue="1">
      <formula>U12=CléPersonnalisée2</formula>
    </cfRule>
    <cfRule type="expression" dxfId="3296" priority="447" stopIfTrue="1">
      <formula>U12=CléPersonnalisée1</formula>
    </cfRule>
    <cfRule type="expression" dxfId="3295" priority="449" stopIfTrue="1">
      <formula>U12=CléPersonnel</formula>
    </cfRule>
    <cfRule type="expression" dxfId="3294" priority="450" stopIfTrue="1">
      <formula>U12=CléCongé</formula>
    </cfRule>
    <cfRule type="expression" dxfId="3293" priority="452" stopIfTrue="1">
      <formula>U12=CléPersonnalisée2</formula>
    </cfRule>
    <cfRule type="expression" dxfId="3292" priority="453" stopIfTrue="1">
      <formula>U12=CléPersonnalisée1</formula>
    </cfRule>
    <cfRule type="expression" dxfId="3291" priority="454" stopIfTrue="1">
      <formula>U12=CléMaladie</formula>
    </cfRule>
    <cfRule type="expression" dxfId="3290" priority="456" stopIfTrue="1">
      <formula>U12=CléCongé</formula>
    </cfRule>
    <cfRule type="expression" dxfId="3289" priority="455" stopIfTrue="1">
      <formula>U12=CléPersonnel</formula>
    </cfRule>
  </conditionalFormatting>
  <conditionalFormatting sqref="U13:U14">
    <cfRule type="expression" priority="439" stopIfTrue="1">
      <formula>U13=""</formula>
    </cfRule>
    <cfRule type="expression" dxfId="3288" priority="444" stopIfTrue="1">
      <formula>U13=CléCongé</formula>
    </cfRule>
    <cfRule type="expression" dxfId="3287" priority="441" stopIfTrue="1">
      <formula>U13=CléPersonnalisée1</formula>
    </cfRule>
    <cfRule type="expression" dxfId="3286" priority="442" stopIfTrue="1">
      <formula>U13=CléMaladie</formula>
    </cfRule>
    <cfRule type="expression" dxfId="3285" priority="443" stopIfTrue="1">
      <formula>U13=CléPersonnel</formula>
    </cfRule>
    <cfRule type="expression" dxfId="3284" priority="440" stopIfTrue="1">
      <formula>U13=CléPersonnalisée2</formula>
    </cfRule>
  </conditionalFormatting>
  <conditionalFormatting sqref="V4:V9">
    <cfRule type="expression" dxfId="3283" priority="327" stopIfTrue="1">
      <formula>V4=CléPersonnalisée1</formula>
    </cfRule>
    <cfRule type="expression" dxfId="3282" priority="326" stopIfTrue="1">
      <formula>V4=CléPersonnalisée2</formula>
    </cfRule>
    <cfRule type="expression" priority="325" stopIfTrue="1">
      <formula>V4=""</formula>
    </cfRule>
    <cfRule type="expression" dxfId="3281" priority="330" stopIfTrue="1">
      <formula>V4=CléCongé</formula>
    </cfRule>
    <cfRule type="expression" dxfId="3280" priority="329" stopIfTrue="1">
      <formula>V4=CléPersonnel</formula>
    </cfRule>
    <cfRule type="expression" dxfId="3279" priority="328" stopIfTrue="1">
      <formula>V4=CléMaladie</formula>
    </cfRule>
  </conditionalFormatting>
  <conditionalFormatting sqref="V4:V15">
    <cfRule type="expression" dxfId="3278" priority="324" stopIfTrue="1">
      <formula>V4=CléCongé</formula>
    </cfRule>
    <cfRule type="expression" dxfId="3277" priority="322" stopIfTrue="1">
      <formula>V4=CléMaladie</formula>
    </cfRule>
    <cfRule type="expression" dxfId="3276" priority="323" stopIfTrue="1">
      <formula>V4=CléPersonnel</formula>
    </cfRule>
    <cfRule type="expression" priority="319" stopIfTrue="1">
      <formula>V4=""</formula>
    </cfRule>
    <cfRule type="expression" dxfId="3275" priority="320" stopIfTrue="1">
      <formula>V4=CléPersonnalisée2</formula>
    </cfRule>
    <cfRule type="expression" dxfId="3274" priority="321" stopIfTrue="1">
      <formula>V4=CléPersonnalisée1</formula>
    </cfRule>
  </conditionalFormatting>
  <conditionalFormatting sqref="V12:V15">
    <cfRule type="expression" dxfId="3273" priority="318" stopIfTrue="1">
      <formula>V12=CléCongé</formula>
    </cfRule>
    <cfRule type="expression" dxfId="3272" priority="316" stopIfTrue="1">
      <formula>V12=CléMaladie</formula>
    </cfRule>
    <cfRule type="expression" dxfId="3271" priority="315" stopIfTrue="1">
      <formula>V12=CléPersonnalisée1</formula>
    </cfRule>
    <cfRule type="expression" dxfId="3270" priority="314" stopIfTrue="1">
      <formula>V12=CléPersonnalisée2</formula>
    </cfRule>
    <cfRule type="expression" priority="313" stopIfTrue="1">
      <formula>V12=""</formula>
    </cfRule>
    <cfRule type="expression" dxfId="3269" priority="317" stopIfTrue="1">
      <formula>V12=CléPersonnel</formula>
    </cfRule>
  </conditionalFormatting>
  <conditionalFormatting sqref="W4:W5">
    <cfRule type="expression" priority="337" stopIfTrue="1">
      <formula>W4=""</formula>
    </cfRule>
    <cfRule type="expression" dxfId="3268" priority="335" stopIfTrue="1">
      <formula>W4=CléPersonnel</formula>
    </cfRule>
    <cfRule type="expression" priority="331" stopIfTrue="1">
      <formula>W4=""</formula>
    </cfRule>
    <cfRule type="expression" dxfId="3267" priority="332" stopIfTrue="1">
      <formula>W4=CléPersonnalisée2</formula>
    </cfRule>
    <cfRule type="expression" dxfId="3266" priority="333" stopIfTrue="1">
      <formula>W4=CléPersonnalisée1</formula>
    </cfRule>
    <cfRule type="expression" dxfId="3265" priority="334" stopIfTrue="1">
      <formula>W4=CléMaladie</formula>
    </cfRule>
    <cfRule type="expression" dxfId="3264" priority="336" stopIfTrue="1">
      <formula>W4=CléCongé</formula>
    </cfRule>
    <cfRule type="expression" dxfId="3263" priority="338" stopIfTrue="1">
      <formula>W4=CléPersonnalisée2</formula>
    </cfRule>
    <cfRule type="expression" dxfId="3262" priority="339" stopIfTrue="1">
      <formula>W4=CléPersonnalisée1</formula>
    </cfRule>
    <cfRule type="expression" dxfId="3261" priority="340" stopIfTrue="1">
      <formula>W4=CléMaladie</formula>
    </cfRule>
    <cfRule type="expression" dxfId="3260" priority="341" stopIfTrue="1">
      <formula>W4=CléPersonnel</formula>
    </cfRule>
    <cfRule type="expression" dxfId="3259" priority="342" stopIfTrue="1">
      <formula>W4=CléCongé</formula>
    </cfRule>
  </conditionalFormatting>
  <conditionalFormatting sqref="W4:W7">
    <cfRule type="expression" dxfId="3258" priority="347" stopIfTrue="1">
      <formula>W4=CléPersonnel</formula>
    </cfRule>
    <cfRule type="expression" dxfId="3257" priority="348" stopIfTrue="1">
      <formula>W4=CléCongé</formula>
    </cfRule>
    <cfRule type="expression" priority="343" stopIfTrue="1">
      <formula>W4=""</formula>
    </cfRule>
    <cfRule type="expression" dxfId="3256" priority="344" stopIfTrue="1">
      <formula>W4=CléPersonnalisée2</formula>
    </cfRule>
    <cfRule type="expression" dxfId="3255" priority="345" stopIfTrue="1">
      <formula>W4=CléPersonnalisée1</formula>
    </cfRule>
    <cfRule type="expression" dxfId="3254" priority="346" stopIfTrue="1">
      <formula>W4=CléMaladie</formula>
    </cfRule>
  </conditionalFormatting>
  <conditionalFormatting sqref="W8:W15">
    <cfRule type="expression" dxfId="3253" priority="389" stopIfTrue="1">
      <formula>W8=CléPersonnel</formula>
    </cfRule>
    <cfRule type="expression" dxfId="3252" priority="390" stopIfTrue="1">
      <formula>W8=CléCongé</formula>
    </cfRule>
    <cfRule type="expression" dxfId="3251" priority="360" stopIfTrue="1">
      <formula>W8=CléCongé</formula>
    </cfRule>
    <cfRule type="expression" dxfId="3250" priority="358" stopIfTrue="1">
      <formula>W8=CléMaladie</formula>
    </cfRule>
    <cfRule type="expression" dxfId="3249" priority="357" stopIfTrue="1">
      <formula>W8=CléPersonnalisée1</formula>
    </cfRule>
    <cfRule type="expression" dxfId="3248" priority="359" stopIfTrue="1">
      <formula>W8=CléPersonnel</formula>
    </cfRule>
    <cfRule type="expression" priority="385" stopIfTrue="1">
      <formula>W8=""</formula>
    </cfRule>
    <cfRule type="expression" dxfId="3247" priority="386" stopIfTrue="1">
      <formula>W8=CléPersonnalisée2</formula>
    </cfRule>
    <cfRule type="expression" dxfId="3246" priority="387" stopIfTrue="1">
      <formula>W8=CléPersonnalisée1</formula>
    </cfRule>
    <cfRule type="expression" priority="355" stopIfTrue="1">
      <formula>W8=""</formula>
    </cfRule>
    <cfRule type="expression" dxfId="3245" priority="356" stopIfTrue="1">
      <formula>W8=CléPersonnalisée2</formula>
    </cfRule>
    <cfRule type="expression" dxfId="3244" priority="388" stopIfTrue="1">
      <formula>W8=CléMaladie</formula>
    </cfRule>
  </conditionalFormatting>
  <conditionalFormatting sqref="W12:W15">
    <cfRule type="expression" dxfId="3243" priority="371" stopIfTrue="1">
      <formula>W12=CléPersonnel</formula>
    </cfRule>
    <cfRule type="expression" dxfId="3242" priority="369" stopIfTrue="1">
      <formula>W12=CléPersonnalisée1</formula>
    </cfRule>
    <cfRule type="expression" dxfId="3241" priority="368" stopIfTrue="1">
      <formula>W12=CléPersonnalisée2</formula>
    </cfRule>
    <cfRule type="expression" priority="349" stopIfTrue="1">
      <formula>W12=""</formula>
    </cfRule>
    <cfRule type="expression" dxfId="3240" priority="370" stopIfTrue="1">
      <formula>W12=CléMaladie</formula>
    </cfRule>
    <cfRule type="expression" dxfId="3239" priority="350" stopIfTrue="1">
      <formula>W12=CléPersonnalisée2</formula>
    </cfRule>
    <cfRule type="expression" dxfId="3238" priority="354" stopIfTrue="1">
      <formula>W12=CléCongé</formula>
    </cfRule>
    <cfRule type="expression" priority="367" stopIfTrue="1">
      <formula>W12=""</formula>
    </cfRule>
    <cfRule type="expression" dxfId="3237" priority="378" stopIfTrue="1">
      <formula>W12=CléCongé</formula>
    </cfRule>
    <cfRule type="expression" dxfId="3236" priority="377" stopIfTrue="1">
      <formula>W12=CléPersonnel</formula>
    </cfRule>
    <cfRule type="expression" dxfId="3235" priority="376" stopIfTrue="1">
      <formula>W12=CléMaladie</formula>
    </cfRule>
    <cfRule type="expression" dxfId="3234" priority="375" stopIfTrue="1">
      <formula>W12=CléPersonnalisée1</formula>
    </cfRule>
    <cfRule type="expression" dxfId="3233" priority="351" stopIfTrue="1">
      <formula>W12=CléPersonnalisée1</formula>
    </cfRule>
    <cfRule type="expression" dxfId="3232" priority="352" stopIfTrue="1">
      <formula>W12=CléMaladie</formula>
    </cfRule>
    <cfRule type="expression" dxfId="3231" priority="353" stopIfTrue="1">
      <formula>W12=CléPersonnel</formula>
    </cfRule>
    <cfRule type="expression" dxfId="3230" priority="374" stopIfTrue="1">
      <formula>W12=CléPersonnalisée2</formula>
    </cfRule>
    <cfRule type="expression" priority="373" stopIfTrue="1">
      <formula>W12=""</formula>
    </cfRule>
    <cfRule type="expression" dxfId="3229" priority="372" stopIfTrue="1">
      <formula>W12=CléCongé</formula>
    </cfRule>
  </conditionalFormatting>
  <conditionalFormatting sqref="W13:W14">
    <cfRule type="expression" dxfId="3228" priority="365" stopIfTrue="1">
      <formula>W13=CléPersonnel</formula>
    </cfRule>
    <cfRule type="expression" priority="361" stopIfTrue="1">
      <formula>W13=""</formula>
    </cfRule>
    <cfRule type="expression" dxfId="3227" priority="362" stopIfTrue="1">
      <formula>W13=CléPersonnalisée2</formula>
    </cfRule>
    <cfRule type="expression" dxfId="3226" priority="363" stopIfTrue="1">
      <formula>W13=CléPersonnalisée1</formula>
    </cfRule>
    <cfRule type="expression" dxfId="3225" priority="364" stopIfTrue="1">
      <formula>W13=CléMaladie</formula>
    </cfRule>
    <cfRule type="expression" dxfId="3224" priority="366" stopIfTrue="1">
      <formula>W13=CléCongé</formula>
    </cfRule>
  </conditionalFormatting>
  <conditionalFormatting sqref="X4:X9">
    <cfRule type="expression" dxfId="3223" priority="250" stopIfTrue="1">
      <formula>X4=CléMaladie</formula>
    </cfRule>
    <cfRule type="expression" dxfId="3222" priority="251" stopIfTrue="1">
      <formula>X4=CléPersonnel</formula>
    </cfRule>
    <cfRule type="expression" dxfId="3221" priority="249" stopIfTrue="1">
      <formula>X4=CléPersonnalisée1</formula>
    </cfRule>
    <cfRule type="expression" dxfId="3220" priority="248" stopIfTrue="1">
      <formula>X4=CléPersonnalisée2</formula>
    </cfRule>
    <cfRule type="expression" dxfId="3219" priority="252" stopIfTrue="1">
      <formula>X4=CléCongé</formula>
    </cfRule>
    <cfRule type="expression" priority="247" stopIfTrue="1">
      <formula>X4=""</formula>
    </cfRule>
  </conditionalFormatting>
  <conditionalFormatting sqref="X4:X15">
    <cfRule type="expression" priority="241" stopIfTrue="1">
      <formula>X4=""</formula>
    </cfRule>
    <cfRule type="expression" dxfId="3218" priority="246" stopIfTrue="1">
      <formula>X4=CléCongé</formula>
    </cfRule>
    <cfRule type="expression" dxfId="3217" priority="245" stopIfTrue="1">
      <formula>X4=CléPersonnel</formula>
    </cfRule>
    <cfRule type="expression" dxfId="3216" priority="244" stopIfTrue="1">
      <formula>X4=CléMaladie</formula>
    </cfRule>
    <cfRule type="expression" dxfId="3215" priority="243" stopIfTrue="1">
      <formula>X4=CléPersonnalisée1</formula>
    </cfRule>
    <cfRule type="expression" dxfId="3214" priority="242" stopIfTrue="1">
      <formula>X4=CléPersonnalisée2</formula>
    </cfRule>
  </conditionalFormatting>
  <conditionalFormatting sqref="X12:X15">
    <cfRule type="expression" dxfId="3213" priority="238" stopIfTrue="1">
      <formula>X12=CléMaladie</formula>
    </cfRule>
    <cfRule type="expression" dxfId="3212" priority="236" stopIfTrue="1">
      <formula>X12=CléPersonnalisée2</formula>
    </cfRule>
    <cfRule type="expression" priority="235" stopIfTrue="1">
      <formula>X12=""</formula>
    </cfRule>
    <cfRule type="expression" dxfId="3211" priority="237" stopIfTrue="1">
      <formula>X12=CléPersonnalisée1</formula>
    </cfRule>
    <cfRule type="expression" dxfId="3210" priority="240" stopIfTrue="1">
      <formula>X12=CléCongé</formula>
    </cfRule>
    <cfRule type="expression" dxfId="3209" priority="239" stopIfTrue="1">
      <formula>X12=CléPersonnel</formula>
    </cfRule>
  </conditionalFormatting>
  <conditionalFormatting sqref="Y4:Y5">
    <cfRule type="expression" dxfId="3208" priority="261" stopIfTrue="1">
      <formula>Y4=CléPersonnalisée1</formula>
    </cfRule>
    <cfRule type="expression" dxfId="3207" priority="255" stopIfTrue="1">
      <formula>Y4=CléPersonnalisée1</formula>
    </cfRule>
    <cfRule type="expression" dxfId="3206" priority="256" stopIfTrue="1">
      <formula>Y4=CléMaladie</formula>
    </cfRule>
    <cfRule type="expression" dxfId="3205" priority="257" stopIfTrue="1">
      <formula>Y4=CléPersonnel</formula>
    </cfRule>
    <cfRule type="expression" dxfId="3204" priority="258" stopIfTrue="1">
      <formula>Y4=CléCongé</formula>
    </cfRule>
    <cfRule type="expression" dxfId="3203" priority="260" stopIfTrue="1">
      <formula>Y4=CléPersonnalisée2</formula>
    </cfRule>
    <cfRule type="expression" priority="259" stopIfTrue="1">
      <formula>Y4=""</formula>
    </cfRule>
    <cfRule type="expression" priority="253" stopIfTrue="1">
      <formula>Y4=""</formula>
    </cfRule>
    <cfRule type="expression" dxfId="3202" priority="254" stopIfTrue="1">
      <formula>Y4=CléPersonnalisée2</formula>
    </cfRule>
    <cfRule type="expression" dxfId="3201" priority="264" stopIfTrue="1">
      <formula>Y4=CléCongé</formula>
    </cfRule>
    <cfRule type="expression" dxfId="3200" priority="263" stopIfTrue="1">
      <formula>Y4=CléPersonnel</formula>
    </cfRule>
    <cfRule type="expression" dxfId="3199" priority="262" stopIfTrue="1">
      <formula>Y4=CléMaladie</formula>
    </cfRule>
  </conditionalFormatting>
  <conditionalFormatting sqref="Y4:Y7">
    <cfRule type="expression" dxfId="3198" priority="266" stopIfTrue="1">
      <formula>Y4=CléPersonnalisée2</formula>
    </cfRule>
    <cfRule type="expression" dxfId="3197" priority="270" stopIfTrue="1">
      <formula>Y4=CléCongé</formula>
    </cfRule>
    <cfRule type="expression" dxfId="3196" priority="269" stopIfTrue="1">
      <formula>Y4=CléPersonnel</formula>
    </cfRule>
    <cfRule type="expression" dxfId="3195" priority="268" stopIfTrue="1">
      <formula>Y4=CléMaladie</formula>
    </cfRule>
    <cfRule type="expression" dxfId="3194" priority="267" stopIfTrue="1">
      <formula>Y4=CléPersonnalisée1</formula>
    </cfRule>
    <cfRule type="expression" priority="265" stopIfTrue="1">
      <formula>Y4=""</formula>
    </cfRule>
  </conditionalFormatting>
  <conditionalFormatting sqref="Y8:Y15">
    <cfRule type="expression" dxfId="3193" priority="312" stopIfTrue="1">
      <formula>Y8=CléCongé</formula>
    </cfRule>
    <cfRule type="expression" priority="307" stopIfTrue="1">
      <formula>Y8=""</formula>
    </cfRule>
    <cfRule type="expression" dxfId="3192" priority="308" stopIfTrue="1">
      <formula>Y8=CléPersonnalisée2</formula>
    </cfRule>
    <cfRule type="expression" dxfId="3191" priority="311" stopIfTrue="1">
      <formula>Y8=CléPersonnel</formula>
    </cfRule>
    <cfRule type="expression" dxfId="3190" priority="309" stopIfTrue="1">
      <formula>Y8=CléPersonnalisée1</formula>
    </cfRule>
    <cfRule type="expression" dxfId="3189" priority="310" stopIfTrue="1">
      <formula>Y8=CléMaladie</formula>
    </cfRule>
    <cfRule type="expression" dxfId="3188" priority="282" stopIfTrue="1">
      <formula>Y8=CléCongé</formula>
    </cfRule>
    <cfRule type="expression" dxfId="3187" priority="281" stopIfTrue="1">
      <formula>Y8=CléPersonnel</formula>
    </cfRule>
    <cfRule type="expression" dxfId="3186" priority="280" stopIfTrue="1">
      <formula>Y8=CléMaladie</formula>
    </cfRule>
    <cfRule type="expression" dxfId="3185" priority="279" stopIfTrue="1">
      <formula>Y8=CléPersonnalisée1</formula>
    </cfRule>
    <cfRule type="expression" dxfId="3184" priority="278" stopIfTrue="1">
      <formula>Y8=CléPersonnalisée2</formula>
    </cfRule>
    <cfRule type="expression" priority="277" stopIfTrue="1">
      <formula>Y8=""</formula>
    </cfRule>
  </conditionalFormatting>
  <conditionalFormatting sqref="Y12:Y15">
    <cfRule type="expression" priority="295" stopIfTrue="1">
      <formula>Y12=""</formula>
    </cfRule>
    <cfRule type="expression" dxfId="3183" priority="296" stopIfTrue="1">
      <formula>Y12=CléPersonnalisée2</formula>
    </cfRule>
    <cfRule type="expression" dxfId="3182" priority="298" stopIfTrue="1">
      <formula>Y12=CléMaladie</formula>
    </cfRule>
    <cfRule type="expression" dxfId="3181" priority="291" stopIfTrue="1">
      <formula>Y12=CléPersonnalisée1</formula>
    </cfRule>
    <cfRule type="expression" dxfId="3180" priority="300" stopIfTrue="1">
      <formula>Y12=CléCongé</formula>
    </cfRule>
    <cfRule type="expression" dxfId="3179" priority="272" stopIfTrue="1">
      <formula>Y12=CléPersonnalisée2</formula>
    </cfRule>
    <cfRule type="expression" dxfId="3178" priority="273" stopIfTrue="1">
      <formula>Y12=CléPersonnalisée1</formula>
    </cfRule>
    <cfRule type="expression" dxfId="3177" priority="274" stopIfTrue="1">
      <formula>Y12=CléMaladie</formula>
    </cfRule>
    <cfRule type="expression" dxfId="3176" priority="275" stopIfTrue="1">
      <formula>Y12=CléPersonnel</formula>
    </cfRule>
    <cfRule type="expression" dxfId="3175" priority="276" stopIfTrue="1">
      <formula>Y12=CléCongé</formula>
    </cfRule>
    <cfRule type="expression" dxfId="3174" priority="297" stopIfTrue="1">
      <formula>Y12=CléPersonnalisée1</formula>
    </cfRule>
    <cfRule type="expression" dxfId="3173" priority="299" stopIfTrue="1">
      <formula>Y12=CléPersonnel</formula>
    </cfRule>
    <cfRule type="expression" priority="289" stopIfTrue="1">
      <formula>Y12=""</formula>
    </cfRule>
    <cfRule type="expression" dxfId="3172" priority="290" stopIfTrue="1">
      <formula>Y12=CléPersonnalisée2</formula>
    </cfRule>
    <cfRule type="expression" priority="271" stopIfTrue="1">
      <formula>Y12=""</formula>
    </cfRule>
    <cfRule type="expression" dxfId="3171" priority="292" stopIfTrue="1">
      <formula>Y12=CléMaladie</formula>
    </cfRule>
    <cfRule type="expression" dxfId="3170" priority="293" stopIfTrue="1">
      <formula>Y12=CléPersonnel</formula>
    </cfRule>
    <cfRule type="expression" dxfId="3169" priority="294" stopIfTrue="1">
      <formula>Y12=CléCongé</formula>
    </cfRule>
  </conditionalFormatting>
  <conditionalFormatting sqref="Y13:Y14">
    <cfRule type="expression" dxfId="3168" priority="285" stopIfTrue="1">
      <formula>Y13=CléPersonnalisée1</formula>
    </cfRule>
    <cfRule type="expression" dxfId="3167" priority="284" stopIfTrue="1">
      <formula>Y13=CléPersonnalisée2</formula>
    </cfRule>
    <cfRule type="expression" dxfId="3166" priority="288" stopIfTrue="1">
      <formula>Y13=CléCongé</formula>
    </cfRule>
    <cfRule type="expression" priority="283" stopIfTrue="1">
      <formula>Y13=""</formula>
    </cfRule>
    <cfRule type="expression" dxfId="3165" priority="287" stopIfTrue="1">
      <formula>Y13=CléPersonnel</formula>
    </cfRule>
    <cfRule type="expression" dxfId="3164" priority="286" stopIfTrue="1">
      <formula>Y13=CléMaladie</formula>
    </cfRule>
  </conditionalFormatting>
  <conditionalFormatting sqref="Z4:Z9">
    <cfRule type="expression" dxfId="3163" priority="174" stopIfTrue="1">
      <formula>Z4=CléCongé</formula>
    </cfRule>
    <cfRule type="expression" priority="169" stopIfTrue="1">
      <formula>Z4=""</formula>
    </cfRule>
    <cfRule type="expression" dxfId="3162" priority="170" stopIfTrue="1">
      <formula>Z4=CléPersonnalisée2</formula>
    </cfRule>
    <cfRule type="expression" dxfId="3161" priority="171" stopIfTrue="1">
      <formula>Z4=CléPersonnalisée1</formula>
    </cfRule>
    <cfRule type="expression" dxfId="3160" priority="172" stopIfTrue="1">
      <formula>Z4=CléMaladie</formula>
    </cfRule>
    <cfRule type="expression" dxfId="3159" priority="173" stopIfTrue="1">
      <formula>Z4=CléPersonnel</formula>
    </cfRule>
  </conditionalFormatting>
  <conditionalFormatting sqref="Z4:Z15">
    <cfRule type="expression" dxfId="3158" priority="165" stopIfTrue="1">
      <formula>Z4=CléPersonnalisée1</formula>
    </cfRule>
    <cfRule type="expression" dxfId="3157" priority="166" stopIfTrue="1">
      <formula>Z4=CléMaladie</formula>
    </cfRule>
    <cfRule type="expression" dxfId="3156" priority="167" stopIfTrue="1">
      <formula>Z4=CléPersonnel</formula>
    </cfRule>
    <cfRule type="expression" dxfId="3155" priority="168" stopIfTrue="1">
      <formula>Z4=CléCongé</formula>
    </cfRule>
    <cfRule type="expression" priority="163" stopIfTrue="1">
      <formula>Z4=""</formula>
    </cfRule>
    <cfRule type="expression" dxfId="3154" priority="164" stopIfTrue="1">
      <formula>Z4=CléPersonnalisée2</formula>
    </cfRule>
  </conditionalFormatting>
  <conditionalFormatting sqref="Z12:Z15">
    <cfRule type="expression" priority="157" stopIfTrue="1">
      <formula>Z12=""</formula>
    </cfRule>
    <cfRule type="expression" dxfId="3153" priority="162" stopIfTrue="1">
      <formula>Z12=CléCongé</formula>
    </cfRule>
    <cfRule type="expression" dxfId="3152" priority="161" stopIfTrue="1">
      <formula>Z12=CléPersonnel</formula>
    </cfRule>
    <cfRule type="expression" dxfId="3151" priority="160" stopIfTrue="1">
      <formula>Z12=CléMaladie</formula>
    </cfRule>
    <cfRule type="expression" dxfId="3150" priority="159" stopIfTrue="1">
      <formula>Z12=CléPersonnalisée1</formula>
    </cfRule>
    <cfRule type="expression" dxfId="3149" priority="158" stopIfTrue="1">
      <formula>Z12=CléPersonnalisée2</formula>
    </cfRule>
  </conditionalFormatting>
  <conditionalFormatting sqref="AA4:AA5">
    <cfRule type="expression" dxfId="3148" priority="184" stopIfTrue="1">
      <formula>AA4=CléMaladie</formula>
    </cfRule>
    <cfRule type="expression" dxfId="3147" priority="183" stopIfTrue="1">
      <formula>AA4=CléPersonnalisée1</formula>
    </cfRule>
    <cfRule type="expression" dxfId="3146" priority="182" stopIfTrue="1">
      <formula>AA4=CléPersonnalisée2</formula>
    </cfRule>
    <cfRule type="expression" dxfId="3145" priority="186" stopIfTrue="1">
      <formula>AA4=CléCongé</formula>
    </cfRule>
    <cfRule type="expression" dxfId="3144" priority="180" stopIfTrue="1">
      <formula>AA4=CléCongé</formula>
    </cfRule>
    <cfRule type="expression" priority="175" stopIfTrue="1">
      <formula>AA4=""</formula>
    </cfRule>
    <cfRule type="expression" priority="181" stopIfTrue="1">
      <formula>AA4=""</formula>
    </cfRule>
    <cfRule type="expression" dxfId="3143" priority="176" stopIfTrue="1">
      <formula>AA4=CléPersonnalisée2</formula>
    </cfRule>
    <cfRule type="expression" dxfId="3142" priority="177" stopIfTrue="1">
      <formula>AA4=CléPersonnalisée1</formula>
    </cfRule>
    <cfRule type="expression" dxfId="3141" priority="178" stopIfTrue="1">
      <formula>AA4=CléMaladie</formula>
    </cfRule>
    <cfRule type="expression" dxfId="3140" priority="179" stopIfTrue="1">
      <formula>AA4=CléPersonnel</formula>
    </cfRule>
    <cfRule type="expression" dxfId="3139" priority="185" stopIfTrue="1">
      <formula>AA4=CléPersonnel</formula>
    </cfRule>
  </conditionalFormatting>
  <conditionalFormatting sqref="AA4:AA7">
    <cfRule type="expression" dxfId="3138" priority="190" stopIfTrue="1">
      <formula>AA4=CléMaladie</formula>
    </cfRule>
    <cfRule type="expression" dxfId="3137" priority="189" stopIfTrue="1">
      <formula>AA4=CléPersonnalisée1</formula>
    </cfRule>
    <cfRule type="expression" priority="187" stopIfTrue="1">
      <formula>AA4=""</formula>
    </cfRule>
    <cfRule type="expression" dxfId="3136" priority="192" stopIfTrue="1">
      <formula>AA4=CléCongé</formula>
    </cfRule>
    <cfRule type="expression" dxfId="3135" priority="191" stopIfTrue="1">
      <formula>AA4=CléPersonnel</formula>
    </cfRule>
    <cfRule type="expression" dxfId="3134" priority="188" stopIfTrue="1">
      <formula>AA4=CléPersonnalisée2</formula>
    </cfRule>
  </conditionalFormatting>
  <conditionalFormatting sqref="AA8:AA15">
    <cfRule type="expression" dxfId="3133" priority="204" stopIfTrue="1">
      <formula>AA8=CléCongé</formula>
    </cfRule>
    <cfRule type="expression" dxfId="3132" priority="200" stopIfTrue="1">
      <formula>AA8=CléPersonnalisée2</formula>
    </cfRule>
    <cfRule type="expression" dxfId="3131" priority="203" stopIfTrue="1">
      <formula>AA8=CléPersonnel</formula>
    </cfRule>
    <cfRule type="expression" dxfId="3130" priority="234" stopIfTrue="1">
      <formula>AA8=CléCongé</formula>
    </cfRule>
    <cfRule type="expression" dxfId="3129" priority="202" stopIfTrue="1">
      <formula>AA8=CléMaladie</formula>
    </cfRule>
    <cfRule type="expression" dxfId="3128" priority="232" stopIfTrue="1">
      <formula>AA8=CléMaladie</formula>
    </cfRule>
    <cfRule type="expression" dxfId="3127" priority="233" stopIfTrue="1">
      <formula>AA8=CléPersonnel</formula>
    </cfRule>
    <cfRule type="expression" dxfId="3126" priority="230" stopIfTrue="1">
      <formula>AA8=CléPersonnalisée2</formula>
    </cfRule>
    <cfRule type="expression" dxfId="3125" priority="231" stopIfTrue="1">
      <formula>AA8=CléPersonnalisée1</formula>
    </cfRule>
    <cfRule type="expression" dxfId="3124" priority="201" stopIfTrue="1">
      <formula>AA8=CléPersonnalisée1</formula>
    </cfRule>
    <cfRule type="expression" priority="229" stopIfTrue="1">
      <formula>AA8=""</formula>
    </cfRule>
    <cfRule type="expression" priority="199" stopIfTrue="1">
      <formula>AA8=""</formula>
    </cfRule>
  </conditionalFormatting>
  <conditionalFormatting sqref="AA12:AA15">
    <cfRule type="expression" dxfId="3123" priority="218" stopIfTrue="1">
      <formula>AA12=CléPersonnalisée2</formula>
    </cfRule>
    <cfRule type="expression" dxfId="3122" priority="219" stopIfTrue="1">
      <formula>AA12=CléPersonnalisée1</formula>
    </cfRule>
    <cfRule type="expression" dxfId="3121" priority="220" stopIfTrue="1">
      <formula>AA12=CléMaladie</formula>
    </cfRule>
    <cfRule type="expression" dxfId="3120" priority="214" stopIfTrue="1">
      <formula>AA12=CléMaladie</formula>
    </cfRule>
    <cfRule type="expression" dxfId="3119" priority="221" stopIfTrue="1">
      <formula>AA12=CléPersonnel</formula>
    </cfRule>
    <cfRule type="expression" dxfId="3118" priority="222" stopIfTrue="1">
      <formula>AA12=CléCongé</formula>
    </cfRule>
    <cfRule type="expression" priority="193" stopIfTrue="1">
      <formula>AA12=""</formula>
    </cfRule>
    <cfRule type="expression" dxfId="3117" priority="195" stopIfTrue="1">
      <formula>AA12=CléPersonnalisée1</formula>
    </cfRule>
    <cfRule type="expression" dxfId="3116" priority="196" stopIfTrue="1">
      <formula>AA12=CléMaladie</formula>
    </cfRule>
    <cfRule type="expression" dxfId="3115" priority="197" stopIfTrue="1">
      <formula>AA12=CléPersonnel</formula>
    </cfRule>
    <cfRule type="expression" dxfId="3114" priority="198" stopIfTrue="1">
      <formula>AA12=CléCongé</formula>
    </cfRule>
    <cfRule type="expression" dxfId="3113" priority="194" stopIfTrue="1">
      <formula>AA12=CléPersonnalisée2</formula>
    </cfRule>
    <cfRule type="expression" priority="211" stopIfTrue="1">
      <formula>AA12=""</formula>
    </cfRule>
    <cfRule type="expression" dxfId="3112" priority="212" stopIfTrue="1">
      <formula>AA12=CléPersonnalisée2</formula>
    </cfRule>
    <cfRule type="expression" dxfId="3111" priority="213" stopIfTrue="1">
      <formula>AA12=CléPersonnalisée1</formula>
    </cfRule>
    <cfRule type="expression" dxfId="3110" priority="215" stopIfTrue="1">
      <formula>AA12=CléPersonnel</formula>
    </cfRule>
    <cfRule type="expression" dxfId="3109" priority="216" stopIfTrue="1">
      <formula>AA12=CléCongé</formula>
    </cfRule>
    <cfRule type="expression" priority="217" stopIfTrue="1">
      <formula>AA12=""</formula>
    </cfRule>
  </conditionalFormatting>
  <conditionalFormatting sqref="AA13:AA14">
    <cfRule type="expression" dxfId="3108" priority="209" stopIfTrue="1">
      <formula>AA13=CléPersonnel</formula>
    </cfRule>
    <cfRule type="expression" dxfId="3107" priority="210" stopIfTrue="1">
      <formula>AA13=CléCongé</formula>
    </cfRule>
    <cfRule type="expression" priority="205" stopIfTrue="1">
      <formula>AA13=""</formula>
    </cfRule>
    <cfRule type="expression" dxfId="3106" priority="206" stopIfTrue="1">
      <formula>AA13=CléPersonnalisée2</formula>
    </cfRule>
    <cfRule type="expression" dxfId="3105" priority="208" stopIfTrue="1">
      <formula>AA13=CléMaladie</formula>
    </cfRule>
    <cfRule type="expression" dxfId="3104" priority="207" stopIfTrue="1">
      <formula>AA13=CléPersonnalisée1</formula>
    </cfRule>
  </conditionalFormatting>
  <conditionalFormatting sqref="AB4:AB9">
    <cfRule type="expression" dxfId="3103" priority="95" stopIfTrue="1">
      <formula>AB4=CléPersonnel</formula>
    </cfRule>
    <cfRule type="expression" dxfId="3102" priority="96" stopIfTrue="1">
      <formula>AB4=CléCongé</formula>
    </cfRule>
    <cfRule type="expression" dxfId="3101" priority="93" stopIfTrue="1">
      <formula>AB4=CléPersonnalisée1</formula>
    </cfRule>
    <cfRule type="expression" priority="91" stopIfTrue="1">
      <formula>AB4=""</formula>
    </cfRule>
    <cfRule type="expression" dxfId="3100" priority="94" stopIfTrue="1">
      <formula>AB4=CléMaladie</formula>
    </cfRule>
    <cfRule type="expression" dxfId="3099" priority="92" stopIfTrue="1">
      <formula>AB4=CléPersonnalisée2</formula>
    </cfRule>
  </conditionalFormatting>
  <conditionalFormatting sqref="AB4:AB15">
    <cfRule type="expression" priority="85" stopIfTrue="1">
      <formula>AB4=""</formula>
    </cfRule>
    <cfRule type="expression" dxfId="3098" priority="86" stopIfTrue="1">
      <formula>AB4=CléPersonnalisée2</formula>
    </cfRule>
    <cfRule type="expression" dxfId="3097" priority="87" stopIfTrue="1">
      <formula>AB4=CléPersonnalisée1</formula>
    </cfRule>
    <cfRule type="expression" dxfId="3096" priority="89" stopIfTrue="1">
      <formula>AB4=CléPersonnel</formula>
    </cfRule>
    <cfRule type="expression" dxfId="3095" priority="88" stopIfTrue="1">
      <formula>AB4=CléMaladie</formula>
    </cfRule>
    <cfRule type="expression" dxfId="3094" priority="90" stopIfTrue="1">
      <formula>AB4=CléCongé</formula>
    </cfRule>
  </conditionalFormatting>
  <conditionalFormatting sqref="AB12:AB15">
    <cfRule type="expression" dxfId="3093" priority="81" stopIfTrue="1">
      <formula>AB12=CléPersonnalisée1</formula>
    </cfRule>
    <cfRule type="expression" dxfId="3092" priority="84" stopIfTrue="1">
      <formula>AB12=CléCongé</formula>
    </cfRule>
    <cfRule type="expression" dxfId="3091" priority="83" stopIfTrue="1">
      <formula>AB12=CléPersonnel</formula>
    </cfRule>
    <cfRule type="expression" dxfId="3090" priority="80" stopIfTrue="1">
      <formula>AB12=CléPersonnalisée2</formula>
    </cfRule>
    <cfRule type="expression" dxfId="3089" priority="82" stopIfTrue="1">
      <formula>AB12=CléMaladie</formula>
    </cfRule>
    <cfRule type="expression" priority="79" stopIfTrue="1">
      <formula>AB12=""</formula>
    </cfRule>
  </conditionalFormatting>
  <conditionalFormatting sqref="AC4:AC5">
    <cfRule type="expression" priority="97" stopIfTrue="1">
      <formula>AC4=""</formula>
    </cfRule>
    <cfRule type="expression" dxfId="3088" priority="98" stopIfTrue="1">
      <formula>AC4=CléPersonnalisée2</formula>
    </cfRule>
    <cfRule type="expression" dxfId="3087" priority="108" stopIfTrue="1">
      <formula>AC4=CléCongé</formula>
    </cfRule>
    <cfRule type="expression" dxfId="3086" priority="107" stopIfTrue="1">
      <formula>AC4=CléPersonnel</formula>
    </cfRule>
    <cfRule type="expression" dxfId="3085" priority="106" stopIfTrue="1">
      <formula>AC4=CléMaladie</formula>
    </cfRule>
    <cfRule type="expression" dxfId="3084" priority="105" stopIfTrue="1">
      <formula>AC4=CléPersonnalisée1</formula>
    </cfRule>
    <cfRule type="expression" dxfId="3083" priority="104" stopIfTrue="1">
      <formula>AC4=CléPersonnalisée2</formula>
    </cfRule>
    <cfRule type="expression" dxfId="3082" priority="100" stopIfTrue="1">
      <formula>AC4=CléMaladie</formula>
    </cfRule>
    <cfRule type="expression" priority="103" stopIfTrue="1">
      <formula>AC4=""</formula>
    </cfRule>
    <cfRule type="expression" dxfId="3081" priority="102" stopIfTrue="1">
      <formula>AC4=CléCongé</formula>
    </cfRule>
    <cfRule type="expression" dxfId="3080" priority="101" stopIfTrue="1">
      <formula>AC4=CléPersonnel</formula>
    </cfRule>
    <cfRule type="expression" dxfId="3079" priority="99" stopIfTrue="1">
      <formula>AC4=CléPersonnalisée1</formula>
    </cfRule>
  </conditionalFormatting>
  <conditionalFormatting sqref="AC4:AC7">
    <cfRule type="expression" dxfId="3078" priority="110" stopIfTrue="1">
      <formula>AC4=CléPersonnalisée2</formula>
    </cfRule>
    <cfRule type="expression" dxfId="3077" priority="111" stopIfTrue="1">
      <formula>AC4=CléPersonnalisée1</formula>
    </cfRule>
    <cfRule type="expression" priority="109" stopIfTrue="1">
      <formula>AC4=""</formula>
    </cfRule>
    <cfRule type="expression" dxfId="3076" priority="114" stopIfTrue="1">
      <formula>AC4=CléCongé</formula>
    </cfRule>
    <cfRule type="expression" dxfId="3075" priority="113" stopIfTrue="1">
      <formula>AC4=CléPersonnel</formula>
    </cfRule>
    <cfRule type="expression" dxfId="3074" priority="112" stopIfTrue="1">
      <formula>AC4=CléMaladie</formula>
    </cfRule>
  </conditionalFormatting>
  <conditionalFormatting sqref="AC8:AC15">
    <cfRule type="expression" dxfId="3073" priority="125" stopIfTrue="1">
      <formula>AC8=CléPersonnel</formula>
    </cfRule>
    <cfRule type="expression" dxfId="3072" priority="124" stopIfTrue="1">
      <formula>AC8=CléMaladie</formula>
    </cfRule>
    <cfRule type="expression" dxfId="3071" priority="123" stopIfTrue="1">
      <formula>AC8=CléPersonnalisée1</formula>
    </cfRule>
    <cfRule type="expression" priority="121" stopIfTrue="1">
      <formula>AC8=""</formula>
    </cfRule>
    <cfRule type="expression" dxfId="3070" priority="156" stopIfTrue="1">
      <formula>AC8=CléCongé</formula>
    </cfRule>
    <cfRule type="expression" dxfId="3069" priority="155" stopIfTrue="1">
      <formula>AC8=CléPersonnel</formula>
    </cfRule>
    <cfRule type="expression" dxfId="3068" priority="154" stopIfTrue="1">
      <formula>AC8=CléMaladie</formula>
    </cfRule>
    <cfRule type="expression" dxfId="3067" priority="153" stopIfTrue="1">
      <formula>AC8=CléPersonnalisée1</formula>
    </cfRule>
    <cfRule type="expression" dxfId="3066" priority="152" stopIfTrue="1">
      <formula>AC8=CléPersonnalisée2</formula>
    </cfRule>
    <cfRule type="expression" priority="151" stopIfTrue="1">
      <formula>AC8=""</formula>
    </cfRule>
    <cfRule type="expression" dxfId="3065" priority="122" stopIfTrue="1">
      <formula>AC8=CléPersonnalisée2</formula>
    </cfRule>
    <cfRule type="expression" dxfId="3064" priority="126" stopIfTrue="1">
      <formula>AC8=CléCongé</formula>
    </cfRule>
  </conditionalFormatting>
  <conditionalFormatting sqref="AC12:AC15">
    <cfRule type="expression" priority="115" stopIfTrue="1">
      <formula>AC12=""</formula>
    </cfRule>
    <cfRule type="expression" dxfId="3063" priority="117" stopIfTrue="1">
      <formula>AC12=CléPersonnalisée1</formula>
    </cfRule>
    <cfRule type="expression" dxfId="3062" priority="116" stopIfTrue="1">
      <formula>AC12=CléPersonnalisée2</formula>
    </cfRule>
    <cfRule type="expression" priority="139" stopIfTrue="1">
      <formula>AC12=""</formula>
    </cfRule>
    <cfRule type="expression" dxfId="3061" priority="138" stopIfTrue="1">
      <formula>AC12=CléCongé</formula>
    </cfRule>
    <cfRule type="expression" dxfId="3060" priority="137" stopIfTrue="1">
      <formula>AC12=CléPersonnel</formula>
    </cfRule>
    <cfRule type="expression" dxfId="3059" priority="136" stopIfTrue="1">
      <formula>AC12=CléMaladie</formula>
    </cfRule>
    <cfRule type="expression" dxfId="3058" priority="120" stopIfTrue="1">
      <formula>AC12=CléCongé</formula>
    </cfRule>
    <cfRule type="expression" dxfId="3057" priority="119" stopIfTrue="1">
      <formula>AC12=CléPersonnel</formula>
    </cfRule>
    <cfRule type="expression" dxfId="3056" priority="118" stopIfTrue="1">
      <formula>AC12=CléMaladie</formula>
    </cfRule>
    <cfRule type="expression" dxfId="3055" priority="135" stopIfTrue="1">
      <formula>AC12=CléPersonnalisée1</formula>
    </cfRule>
    <cfRule type="expression" dxfId="3054" priority="134" stopIfTrue="1">
      <formula>AC12=CléPersonnalisée2</formula>
    </cfRule>
    <cfRule type="expression" dxfId="3053" priority="144" stopIfTrue="1">
      <formula>AC12=CléCongé</formula>
    </cfRule>
    <cfRule type="expression" priority="133" stopIfTrue="1">
      <formula>AC12=""</formula>
    </cfRule>
    <cfRule type="expression" dxfId="3052" priority="143" stopIfTrue="1">
      <formula>AC12=CléPersonnel</formula>
    </cfRule>
    <cfRule type="expression" dxfId="3051" priority="142" stopIfTrue="1">
      <formula>AC12=CléMaladie</formula>
    </cfRule>
    <cfRule type="expression" dxfId="3050" priority="141" stopIfTrue="1">
      <formula>AC12=CléPersonnalisée1</formula>
    </cfRule>
    <cfRule type="expression" dxfId="3049" priority="140" stopIfTrue="1">
      <formula>AC12=CléPersonnalisée2</formula>
    </cfRule>
  </conditionalFormatting>
  <conditionalFormatting sqref="AC13:AC14">
    <cfRule type="expression" dxfId="3048" priority="131" stopIfTrue="1">
      <formula>AC13=CléPersonnel</formula>
    </cfRule>
    <cfRule type="expression" dxfId="3047" priority="130" stopIfTrue="1">
      <formula>AC13=CléMaladie</formula>
    </cfRule>
    <cfRule type="expression" dxfId="3046" priority="129" stopIfTrue="1">
      <formula>AC13=CléPersonnalisée1</formula>
    </cfRule>
    <cfRule type="expression" dxfId="3045" priority="128" stopIfTrue="1">
      <formula>AC13=CléPersonnalisée2</formula>
    </cfRule>
    <cfRule type="expression" priority="127" stopIfTrue="1">
      <formula>AC13=""</formula>
    </cfRule>
    <cfRule type="expression" dxfId="3044" priority="132" stopIfTrue="1">
      <formula>AC13=CléCongé</formula>
    </cfRule>
  </conditionalFormatting>
  <conditionalFormatting sqref="AD4:AD9">
    <cfRule type="expression" dxfId="3043" priority="14" stopIfTrue="1">
      <formula>AD4=CléPersonnalisée2</formula>
    </cfRule>
    <cfRule type="expression" dxfId="3042" priority="15" stopIfTrue="1">
      <formula>AD4=CléPersonnalisée1</formula>
    </cfRule>
    <cfRule type="expression" dxfId="3041" priority="16" stopIfTrue="1">
      <formula>AD4=CléMaladie</formula>
    </cfRule>
    <cfRule type="expression" dxfId="3040" priority="18" stopIfTrue="1">
      <formula>AD4=CléCongé</formula>
    </cfRule>
    <cfRule type="expression" priority="13" stopIfTrue="1">
      <formula>AD4=""</formula>
    </cfRule>
    <cfRule type="expression" dxfId="3039" priority="17" stopIfTrue="1">
      <formula>AD4=CléPersonnel</formula>
    </cfRule>
  </conditionalFormatting>
  <conditionalFormatting sqref="AD4:AD15">
    <cfRule type="expression" priority="7" stopIfTrue="1">
      <formula>AD4=""</formula>
    </cfRule>
    <cfRule type="expression" dxfId="3038" priority="8" stopIfTrue="1">
      <formula>AD4=CléPersonnalisée2</formula>
    </cfRule>
    <cfRule type="expression" dxfId="3037" priority="9" stopIfTrue="1">
      <formula>AD4=CléPersonnalisée1</formula>
    </cfRule>
    <cfRule type="expression" dxfId="3036" priority="10" stopIfTrue="1">
      <formula>AD4=CléMaladie</formula>
    </cfRule>
    <cfRule type="expression" dxfId="3035" priority="11" stopIfTrue="1">
      <formula>AD4=CléPersonnel</formula>
    </cfRule>
    <cfRule type="expression" dxfId="3034" priority="12" stopIfTrue="1">
      <formula>AD4=CléCongé</formula>
    </cfRule>
  </conditionalFormatting>
  <conditionalFormatting sqref="AD12:AD15">
    <cfRule type="expression" dxfId="3033" priority="2" stopIfTrue="1">
      <formula>AD12=CléPersonnalisée2</formula>
    </cfRule>
    <cfRule type="expression" priority="1" stopIfTrue="1">
      <formula>AD12=""</formula>
    </cfRule>
    <cfRule type="expression" dxfId="3032" priority="3" stopIfTrue="1">
      <formula>AD12=CléPersonnalisée1</formula>
    </cfRule>
    <cfRule type="expression" dxfId="3031" priority="4" stopIfTrue="1">
      <formula>AD12=CléMaladie</formula>
    </cfRule>
    <cfRule type="expression" dxfId="3030" priority="5" stopIfTrue="1">
      <formula>AD12=CléPersonnel</formula>
    </cfRule>
    <cfRule type="expression" dxfId="3029" priority="6" stopIfTrue="1">
      <formula>AD12=CléCongé</formula>
    </cfRule>
  </conditionalFormatting>
  <conditionalFormatting sqref="AE4:AE5">
    <cfRule type="expression" dxfId="3028" priority="20" stopIfTrue="1">
      <formula>AE4=CléPersonnalisée2</formula>
    </cfRule>
    <cfRule type="expression" priority="19" stopIfTrue="1">
      <formula>AE4=""</formula>
    </cfRule>
    <cfRule type="expression" dxfId="3027" priority="30" stopIfTrue="1">
      <formula>AE4=CléCongé</formula>
    </cfRule>
    <cfRule type="expression" dxfId="3026" priority="21" stopIfTrue="1">
      <formula>AE4=CléPersonnalisée1</formula>
    </cfRule>
    <cfRule type="expression" dxfId="3025" priority="22" stopIfTrue="1">
      <formula>AE4=CléMaladie</formula>
    </cfRule>
    <cfRule type="expression" dxfId="3024" priority="23" stopIfTrue="1">
      <formula>AE4=CléPersonnel</formula>
    </cfRule>
    <cfRule type="expression" dxfId="3023" priority="24" stopIfTrue="1">
      <formula>AE4=CléCongé</formula>
    </cfRule>
    <cfRule type="expression" dxfId="3022" priority="27" stopIfTrue="1">
      <formula>AE4=CléPersonnalisée1</formula>
    </cfRule>
    <cfRule type="expression" priority="25" stopIfTrue="1">
      <formula>AE4=""</formula>
    </cfRule>
    <cfRule type="expression" dxfId="3021" priority="26" stopIfTrue="1">
      <formula>AE4=CléPersonnalisée2</formula>
    </cfRule>
    <cfRule type="expression" dxfId="3020" priority="28" stopIfTrue="1">
      <formula>AE4=CléMaladie</formula>
    </cfRule>
    <cfRule type="expression" dxfId="3019" priority="29" stopIfTrue="1">
      <formula>AE4=CléPersonnel</formula>
    </cfRule>
  </conditionalFormatting>
  <conditionalFormatting sqref="AE4:AE7">
    <cfRule type="expression" priority="31" stopIfTrue="1">
      <formula>AE4=""</formula>
    </cfRule>
    <cfRule type="expression" dxfId="3018" priority="32" stopIfTrue="1">
      <formula>AE4=CléPersonnalisée2</formula>
    </cfRule>
    <cfRule type="expression" dxfId="3017" priority="33" stopIfTrue="1">
      <formula>AE4=CléPersonnalisée1</formula>
    </cfRule>
    <cfRule type="expression" dxfId="3016" priority="36" stopIfTrue="1">
      <formula>AE4=CléCongé</formula>
    </cfRule>
    <cfRule type="expression" dxfId="3015" priority="34" stopIfTrue="1">
      <formula>AE4=CléMaladie</formula>
    </cfRule>
    <cfRule type="expression" dxfId="3014" priority="35" stopIfTrue="1">
      <formula>AE4=CléPersonnel</formula>
    </cfRule>
  </conditionalFormatting>
  <conditionalFormatting sqref="AE8:AE15">
    <cfRule type="expression" dxfId="3013" priority="44" stopIfTrue="1">
      <formula>AE8=CléPersonnalisée2</formula>
    </cfRule>
    <cfRule type="expression" priority="43" stopIfTrue="1">
      <formula>AE8=""</formula>
    </cfRule>
    <cfRule type="expression" dxfId="3012" priority="75" stopIfTrue="1">
      <formula>AE8=CléPersonnalisée1</formula>
    </cfRule>
    <cfRule type="expression" priority="73" stopIfTrue="1">
      <formula>AE8=""</formula>
    </cfRule>
    <cfRule type="expression" dxfId="3011" priority="74" stopIfTrue="1">
      <formula>AE8=CléPersonnalisée2</formula>
    </cfRule>
    <cfRule type="expression" dxfId="3010" priority="77" stopIfTrue="1">
      <formula>AE8=CléPersonnel</formula>
    </cfRule>
    <cfRule type="expression" dxfId="3009" priority="78" stopIfTrue="1">
      <formula>AE8=CléCongé</formula>
    </cfRule>
    <cfRule type="expression" dxfId="3008" priority="47" stopIfTrue="1">
      <formula>AE8=CléPersonnel</formula>
    </cfRule>
    <cfRule type="expression" dxfId="3007" priority="48" stopIfTrue="1">
      <formula>AE8=CléCongé</formula>
    </cfRule>
    <cfRule type="expression" dxfId="3006" priority="76" stopIfTrue="1">
      <formula>AE8=CléMaladie</formula>
    </cfRule>
    <cfRule type="expression" dxfId="3005" priority="46" stopIfTrue="1">
      <formula>AE8=CléMaladie</formula>
    </cfRule>
    <cfRule type="expression" dxfId="3004" priority="45" stopIfTrue="1">
      <formula>AE8=CléPersonnalisée1</formula>
    </cfRule>
  </conditionalFormatting>
  <conditionalFormatting sqref="AE12:AE15">
    <cfRule type="expression" dxfId="3003" priority="60" stopIfTrue="1">
      <formula>AE12=CléCongé</formula>
    </cfRule>
    <cfRule type="expression" dxfId="3002" priority="59" stopIfTrue="1">
      <formula>AE12=CléPersonnel</formula>
    </cfRule>
    <cfRule type="expression" priority="61" stopIfTrue="1">
      <formula>AE12=""</formula>
    </cfRule>
    <cfRule type="expression" dxfId="3001" priority="39" stopIfTrue="1">
      <formula>AE12=CléPersonnalisée1</formula>
    </cfRule>
    <cfRule type="expression" dxfId="3000" priority="38" stopIfTrue="1">
      <formula>AE12=CléPersonnalisée2</formula>
    </cfRule>
    <cfRule type="expression" priority="37" stopIfTrue="1">
      <formula>AE12=""</formula>
    </cfRule>
    <cfRule type="expression" dxfId="2999" priority="41" stopIfTrue="1">
      <formula>AE12=CléPersonnel</formula>
    </cfRule>
    <cfRule type="expression" priority="55" stopIfTrue="1">
      <formula>AE12=""</formula>
    </cfRule>
    <cfRule type="expression" dxfId="2998" priority="56" stopIfTrue="1">
      <formula>AE12=CléPersonnalisée2</formula>
    </cfRule>
    <cfRule type="expression" dxfId="2997" priority="57" stopIfTrue="1">
      <formula>AE12=CléPersonnalisée1</formula>
    </cfRule>
    <cfRule type="expression" dxfId="2996" priority="58" stopIfTrue="1">
      <formula>AE12=CléMaladie</formula>
    </cfRule>
    <cfRule type="expression" dxfId="2995" priority="40" stopIfTrue="1">
      <formula>AE12=CléMaladie</formula>
    </cfRule>
    <cfRule type="expression" dxfId="2994" priority="42" stopIfTrue="1">
      <formula>AE12=CléCongé</formula>
    </cfRule>
    <cfRule type="expression" dxfId="2993" priority="63" stopIfTrue="1">
      <formula>AE12=CléPersonnalisée1</formula>
    </cfRule>
    <cfRule type="expression" dxfId="2992" priority="66" stopIfTrue="1">
      <formula>AE12=CléCongé</formula>
    </cfRule>
    <cfRule type="expression" dxfId="2991" priority="65" stopIfTrue="1">
      <formula>AE12=CléPersonnel</formula>
    </cfRule>
    <cfRule type="expression" dxfId="2990" priority="64" stopIfTrue="1">
      <formula>AE12=CléMaladie</formula>
    </cfRule>
    <cfRule type="expression" dxfId="2989" priority="62" stopIfTrue="1">
      <formula>AE12=CléPersonnalisée2</formula>
    </cfRule>
  </conditionalFormatting>
  <conditionalFormatting sqref="AE13:AE14">
    <cfRule type="expression" dxfId="2988" priority="53" stopIfTrue="1">
      <formula>AE13=CléPersonnel</formula>
    </cfRule>
    <cfRule type="expression" priority="49" stopIfTrue="1">
      <formula>AE13=""</formula>
    </cfRule>
    <cfRule type="expression" dxfId="2987" priority="50" stopIfTrue="1">
      <formula>AE13=CléPersonnalisée2</formula>
    </cfRule>
    <cfRule type="expression" dxfId="2986" priority="51" stopIfTrue="1">
      <formula>AE13=CléPersonnalisée1</formula>
    </cfRule>
    <cfRule type="expression" dxfId="2985" priority="52" stopIfTrue="1">
      <formula>AE13=CléMaladie</formula>
    </cfRule>
    <cfRule type="expression" dxfId="2984" priority="54" stopIfTrue="1">
      <formula>AE13=CléCongé</formula>
    </cfRule>
  </conditionalFormatting>
  <conditionalFormatting sqref="AF4:AF5">
    <cfRule type="expression" priority="2389" stopIfTrue="1">
      <formula>AF4=""</formula>
    </cfRule>
    <cfRule type="expression" dxfId="2983" priority="2390" stopIfTrue="1">
      <formula>AF4=CléPersonnalisée2</formula>
    </cfRule>
    <cfRule type="expression" dxfId="2982" priority="2391" stopIfTrue="1">
      <formula>AF4=CléPersonnalisée1</formula>
    </cfRule>
    <cfRule type="expression" dxfId="2981" priority="2392" stopIfTrue="1">
      <formula>AF4=CléMaladie</formula>
    </cfRule>
    <cfRule type="expression" dxfId="2980" priority="2393" stopIfTrue="1">
      <formula>AF4=CléPersonnel</formula>
    </cfRule>
    <cfRule type="expression" dxfId="2979" priority="2394" stopIfTrue="1">
      <formula>AF4=CléCongé</formula>
    </cfRule>
    <cfRule type="expression" priority="2395" stopIfTrue="1">
      <formula>AF4=""</formula>
    </cfRule>
    <cfRule type="expression" dxfId="2978" priority="2396" stopIfTrue="1">
      <formula>AF4=CléPersonnalisée2</formula>
    </cfRule>
    <cfRule type="expression" dxfId="2977" priority="2397" stopIfTrue="1">
      <formula>AF4=CléPersonnalisée1</formula>
    </cfRule>
    <cfRule type="expression" dxfId="2976" priority="2398" stopIfTrue="1">
      <formula>AF4=CléMaladie</formula>
    </cfRule>
    <cfRule type="expression" dxfId="2975" priority="2399" stopIfTrue="1">
      <formula>AF4=CléPersonnel</formula>
    </cfRule>
    <cfRule type="expression" dxfId="2974" priority="2400" stopIfTrue="1">
      <formula>AF4=CléCongé</formula>
    </cfRule>
  </conditionalFormatting>
  <conditionalFormatting sqref="AF4:AF7">
    <cfRule type="expression" priority="2401" stopIfTrue="1">
      <formula>AF4=""</formula>
    </cfRule>
    <cfRule type="expression" dxfId="2973" priority="2402" stopIfTrue="1">
      <formula>AF4=CléPersonnalisée2</formula>
    </cfRule>
    <cfRule type="expression" dxfId="2972" priority="2403" stopIfTrue="1">
      <formula>AF4=CléPersonnalisée1</formula>
    </cfRule>
    <cfRule type="expression" dxfId="2971" priority="2404" stopIfTrue="1">
      <formula>AF4=CléMaladie</formula>
    </cfRule>
    <cfRule type="expression" dxfId="2970" priority="2405" stopIfTrue="1">
      <formula>AF4=CléPersonnel</formula>
    </cfRule>
    <cfRule type="expression" dxfId="2969" priority="2406" stopIfTrue="1">
      <formula>AF4=CléCongé</formula>
    </cfRule>
  </conditionalFormatting>
  <conditionalFormatting sqref="AF8:AF15 B16:AF16">
    <cfRule type="expression" dxfId="2968" priority="2445" stopIfTrue="1">
      <formula>B8=CléPersonnalisée1</formula>
    </cfRule>
    <cfRule type="expression" priority="2443" stopIfTrue="1">
      <formula>B8=""</formula>
    </cfRule>
    <cfRule type="expression" dxfId="2967" priority="2444" stopIfTrue="1">
      <formula>B8=CléPersonnalisée2</formula>
    </cfRule>
    <cfRule type="expression" dxfId="2966" priority="2446" stopIfTrue="1">
      <formula>B8=CléMaladie</formula>
    </cfRule>
    <cfRule type="expression" dxfId="2965" priority="2447" stopIfTrue="1">
      <formula>B8=CléPersonnel</formula>
    </cfRule>
    <cfRule type="expression" dxfId="2964" priority="2448" stopIfTrue="1">
      <formula>B8=CléCongé</formula>
    </cfRule>
  </conditionalFormatting>
  <conditionalFormatting sqref="AF8:AF15">
    <cfRule type="expression" dxfId="2963" priority="2416" stopIfTrue="1">
      <formula>AF8=CléMaladie</formula>
    </cfRule>
    <cfRule type="expression" dxfId="2962" priority="2417" stopIfTrue="1">
      <formula>AF8=CléPersonnel</formula>
    </cfRule>
    <cfRule type="expression" dxfId="2961" priority="2418" stopIfTrue="1">
      <formula>AF8=CléCongé</formula>
    </cfRule>
    <cfRule type="expression" priority="2413" stopIfTrue="1">
      <formula>AF8=""</formula>
    </cfRule>
    <cfRule type="expression" dxfId="2960" priority="2414" stopIfTrue="1">
      <formula>AF8=CléPersonnalisée2</formula>
    </cfRule>
    <cfRule type="expression" dxfId="2959" priority="2415" stopIfTrue="1">
      <formula>AF8=CléPersonnalisée1</formula>
    </cfRule>
  </conditionalFormatting>
  <conditionalFormatting sqref="AF12:AF15">
    <cfRule type="expression" dxfId="2958" priority="2410" stopIfTrue="1">
      <formula>AF12=CléMaladie</formula>
    </cfRule>
    <cfRule type="expression" dxfId="2957" priority="2411" stopIfTrue="1">
      <formula>AF12=CléPersonnel</formula>
    </cfRule>
    <cfRule type="expression" dxfId="2956" priority="2412" stopIfTrue="1">
      <formula>AF12=CléCongé</formula>
    </cfRule>
    <cfRule type="expression" dxfId="2955" priority="2427" stopIfTrue="1">
      <formula>AF12=CléPersonnalisée1</formula>
    </cfRule>
    <cfRule type="expression" priority="2425" stopIfTrue="1">
      <formula>AF12=""</formula>
    </cfRule>
    <cfRule type="expression" dxfId="2954" priority="2426" stopIfTrue="1">
      <formula>AF12=CléPersonnalisée2</formula>
    </cfRule>
    <cfRule type="expression" dxfId="2953" priority="2428" stopIfTrue="1">
      <formula>AF12=CléMaladie</formula>
    </cfRule>
    <cfRule type="expression" dxfId="2952" priority="2429" stopIfTrue="1">
      <formula>AF12=CléPersonnel</formula>
    </cfRule>
    <cfRule type="expression" dxfId="2951" priority="2430" stopIfTrue="1">
      <formula>AF12=CléCongé</formula>
    </cfRule>
    <cfRule type="expression" priority="2431" stopIfTrue="1">
      <formula>AF12=""</formula>
    </cfRule>
    <cfRule type="expression" dxfId="2950" priority="2432" stopIfTrue="1">
      <formula>AF12=CléPersonnalisée2</formula>
    </cfRule>
    <cfRule type="expression" dxfId="2949" priority="2434" stopIfTrue="1">
      <formula>AF12=CléMaladie</formula>
    </cfRule>
    <cfRule type="expression" dxfId="2948" priority="2435" stopIfTrue="1">
      <formula>AF12=CléPersonnel</formula>
    </cfRule>
    <cfRule type="expression" dxfId="2947" priority="2436" stopIfTrue="1">
      <formula>AF12=CléCongé</formula>
    </cfRule>
    <cfRule type="expression" dxfId="2946" priority="2433" stopIfTrue="1">
      <formula>AF12=CléPersonnalisée1</formula>
    </cfRule>
    <cfRule type="expression" priority="2407" stopIfTrue="1">
      <formula>AF12=""</formula>
    </cfRule>
    <cfRule type="expression" dxfId="2945" priority="2408" stopIfTrue="1">
      <formula>AF12=CléPersonnalisée2</formula>
    </cfRule>
    <cfRule type="expression" dxfId="2944" priority="2409" stopIfTrue="1">
      <formula>AF12=CléPersonnalisée1</formula>
    </cfRule>
  </conditionalFormatting>
  <conditionalFormatting sqref="AF13:AF14">
    <cfRule type="expression" dxfId="2943" priority="2420" stopIfTrue="1">
      <formula>AF13=CléPersonnalisée2</formula>
    </cfRule>
    <cfRule type="expression" dxfId="2942" priority="2421" stopIfTrue="1">
      <formula>AF13=CléPersonnalisée1</formula>
    </cfRule>
    <cfRule type="expression" priority="2419" stopIfTrue="1">
      <formula>AF13=""</formula>
    </cfRule>
    <cfRule type="expression" dxfId="2941" priority="2422" stopIfTrue="1">
      <formula>AF13=CléMaladie</formula>
    </cfRule>
    <cfRule type="expression" dxfId="2940" priority="2423" stopIfTrue="1">
      <formula>AF13=CléPersonnel</formula>
    </cfRule>
    <cfRule type="expression" dxfId="2939" priority="2424" stopIfTrue="1">
      <formula>AF13=CléCongé</formula>
    </cfRule>
  </conditionalFormatting>
  <conditionalFormatting sqref="AG4:AG16">
    <cfRule type="dataBar" priority="2449">
      <dataBar>
        <cfvo type="min"/>
        <cfvo type="formula" val="DATEDIF(DATE(CalendarYear,2,1),DATE(CalendarYear,3,1),&quot;d&quot;)"/>
        <color theme="2" tint="-0.249977111117893"/>
      </dataBar>
      <extLst>
        <ext xmlns:x14="http://schemas.microsoft.com/office/spreadsheetml/2009/9/main" uri="{B025F937-C7B1-47D3-B67F-A62EFF666E3E}">
          <x14:id>{E577E3B6-68AA-447D-B53A-EF033876C985}</x14:id>
        </ext>
      </extLst>
    </cfRule>
  </conditionalFormatting>
  <dataValidations count="4">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AE8C35A6-42A5-452D-8B3A-F0EC918AA20C}"/>
    <dataValidation allowBlank="1" showInputMessage="1" showErrorMessage="1" prompt="Entrez l’année dans cette cellule" sqref="AG1" xr:uid="{8DDE958E-23D5-496F-BDF7-AE8AFF050690}"/>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AE2A0274-4456-461A-9B9F-7954DD6C779F}"/>
    <dataValidation allowBlank="1" showInputMessage="1" showErrorMessage="1" prompt="Calcule automatiquement le nombre total de jours d’absence d’un employé durant ce mois dans cette colonne" sqref="AG3" xr:uid="{62D153D1-1C14-4AD6-B3B8-41DD06674C67}"/>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577E3B6-68AA-447D-B53A-EF033876C985}">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5651-6C9E-44A1-A623-F9771451AF6C}">
  <dimension ref="A1:AG17"/>
  <sheetViews>
    <sheetView workbookViewId="0">
      <selection activeCell="L7" sqref="L7"/>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78</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51</v>
      </c>
      <c r="C2" s="4" t="s">
        <v>52</v>
      </c>
      <c r="D2" s="4" t="s">
        <v>53</v>
      </c>
      <c r="E2" s="4" t="s">
        <v>47</v>
      </c>
      <c r="F2" s="4" t="s">
        <v>48</v>
      </c>
      <c r="G2" s="4" t="s">
        <v>49</v>
      </c>
      <c r="H2" s="4" t="s">
        <v>50</v>
      </c>
      <c r="I2" s="4" t="s">
        <v>51</v>
      </c>
      <c r="J2" s="4" t="s">
        <v>52</v>
      </c>
      <c r="K2" s="4" t="s">
        <v>53</v>
      </c>
      <c r="L2" s="4" t="s">
        <v>47</v>
      </c>
      <c r="M2" s="4" t="s">
        <v>48</v>
      </c>
      <c r="N2" s="4" t="s">
        <v>49</v>
      </c>
      <c r="O2" s="4" t="s">
        <v>50</v>
      </c>
      <c r="P2" s="4" t="s">
        <v>51</v>
      </c>
      <c r="Q2" s="4" t="s">
        <v>52</v>
      </c>
      <c r="R2" s="4" t="s">
        <v>53</v>
      </c>
      <c r="S2" s="4" t="s">
        <v>47</v>
      </c>
      <c r="T2" s="4" t="s">
        <v>48</v>
      </c>
      <c r="U2" s="4" t="s">
        <v>49</v>
      </c>
      <c r="V2" s="4" t="s">
        <v>50</v>
      </c>
      <c r="W2" s="4" t="s">
        <v>51</v>
      </c>
      <c r="X2" s="4" t="s">
        <v>52</v>
      </c>
      <c r="Y2" s="4" t="s">
        <v>53</v>
      </c>
      <c r="Z2" s="4" t="s">
        <v>47</v>
      </c>
      <c r="AA2" s="4" t="s">
        <v>48</v>
      </c>
      <c r="AB2" s="4" t="s">
        <v>49</v>
      </c>
      <c r="AC2" s="4" t="s">
        <v>50</v>
      </c>
      <c r="AD2" s="4" t="s">
        <v>51</v>
      </c>
      <c r="AE2" s="4" t="s">
        <v>52</v>
      </c>
      <c r="AF2" s="4" t="s">
        <v>53</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L4" s="4"/>
      <c r="M4" s="4"/>
      <c r="N4" s="4"/>
      <c r="O4" s="4"/>
      <c r="P4" s="4"/>
      <c r="Q4" s="4"/>
      <c r="R4" s="4"/>
      <c r="S4" s="4"/>
      <c r="T4" s="4"/>
      <c r="U4" s="4"/>
      <c r="V4" s="4"/>
      <c r="W4" s="4"/>
      <c r="X4" s="4"/>
      <c r="Y4" s="13" t="s">
        <v>54</v>
      </c>
      <c r="Z4" s="13" t="s">
        <v>54</v>
      </c>
      <c r="AA4" s="13" t="s">
        <v>54</v>
      </c>
      <c r="AB4" s="13" t="s">
        <v>54</v>
      </c>
      <c r="AC4" s="13" t="s">
        <v>54</v>
      </c>
      <c r="AD4" s="4"/>
      <c r="AE4" s="4"/>
      <c r="AF4" s="4"/>
      <c r="AG4" s="7">
        <f>COUNTA(Septembre345678910111213[[#This Row],[1]:[31]])</f>
        <v>5</v>
      </c>
    </row>
    <row r="5" spans="1:33" ht="50.1" customHeight="1" x14ac:dyDescent="0.25">
      <c r="A5" s="6" t="s">
        <v>34</v>
      </c>
      <c r="L5" s="4"/>
      <c r="M5" s="4"/>
      <c r="N5" s="4"/>
      <c r="O5" s="4"/>
      <c r="P5" s="4"/>
      <c r="Q5" s="4"/>
      <c r="R5" s="4"/>
      <c r="S5" s="4"/>
      <c r="T5" s="4"/>
      <c r="U5" s="4"/>
      <c r="V5" s="4"/>
      <c r="W5" s="4"/>
      <c r="X5" s="4"/>
      <c r="Y5" s="13" t="s">
        <v>54</v>
      </c>
      <c r="Z5" s="13" t="s">
        <v>54</v>
      </c>
      <c r="AA5" s="13" t="s">
        <v>54</v>
      </c>
      <c r="AB5" s="13" t="s">
        <v>54</v>
      </c>
      <c r="AC5" s="13" t="s">
        <v>54</v>
      </c>
      <c r="AD5" s="4"/>
      <c r="AE5" s="4"/>
      <c r="AF5" s="4"/>
      <c r="AG5" s="7">
        <f>COUNTA(Septembre345678910111213[[#This Row],[1]:[31]])</f>
        <v>5</v>
      </c>
    </row>
    <row r="6" spans="1:33" ht="50.1" customHeight="1" x14ac:dyDescent="0.25">
      <c r="A6" s="6" t="s">
        <v>35</v>
      </c>
      <c r="L6" s="4"/>
      <c r="M6" s="4"/>
      <c r="N6" s="4"/>
      <c r="O6" s="4"/>
      <c r="P6" s="4"/>
      <c r="Q6" s="4"/>
      <c r="R6" s="4"/>
      <c r="S6" s="4"/>
      <c r="T6" s="4"/>
      <c r="U6" s="4"/>
      <c r="V6" s="4"/>
      <c r="W6" s="4"/>
      <c r="X6" s="4"/>
      <c r="Y6" s="13" t="s">
        <v>54</v>
      </c>
      <c r="Z6" s="13" t="s">
        <v>54</v>
      </c>
      <c r="AA6" s="13" t="s">
        <v>54</v>
      </c>
      <c r="AB6" s="13" t="s">
        <v>54</v>
      </c>
      <c r="AC6" s="13" t="s">
        <v>54</v>
      </c>
      <c r="AD6" s="4"/>
      <c r="AE6" s="4"/>
      <c r="AF6" s="4"/>
      <c r="AG6" s="7">
        <f>COUNTA(Septembre345678910111213[[#This Row],[1]:[31]])</f>
        <v>5</v>
      </c>
    </row>
    <row r="7" spans="1:33" ht="50.1" customHeight="1" x14ac:dyDescent="0.25">
      <c r="A7" s="6" t="s">
        <v>36</v>
      </c>
      <c r="L7" s="4"/>
      <c r="M7" s="4"/>
      <c r="N7" s="4"/>
      <c r="O7" s="4"/>
      <c r="P7" s="4"/>
      <c r="Q7" s="4"/>
      <c r="R7" s="4"/>
      <c r="S7" s="4"/>
      <c r="T7" s="4"/>
      <c r="U7" s="4"/>
      <c r="V7" s="4"/>
      <c r="W7" s="4"/>
      <c r="X7" s="4"/>
      <c r="Y7" s="13" t="s">
        <v>54</v>
      </c>
      <c r="Z7" s="13" t="s">
        <v>54</v>
      </c>
      <c r="AA7" s="13" t="s">
        <v>54</v>
      </c>
      <c r="AB7" s="13" t="s">
        <v>54</v>
      </c>
      <c r="AC7" s="13" t="s">
        <v>54</v>
      </c>
      <c r="AD7" s="4"/>
      <c r="AE7" s="4"/>
      <c r="AF7" s="4"/>
      <c r="AG7" s="7">
        <f>COUNTA(Septembre345678910111213[[#This Row],[1]:[31]])</f>
        <v>5</v>
      </c>
    </row>
    <row r="8" spans="1:33" ht="50.1" customHeight="1" x14ac:dyDescent="0.25">
      <c r="A8" s="6" t="s">
        <v>37</v>
      </c>
      <c r="L8" s="4"/>
      <c r="M8" s="4"/>
      <c r="N8" s="4"/>
      <c r="O8" s="4"/>
      <c r="P8" s="4"/>
      <c r="Q8" s="4"/>
      <c r="R8" s="4"/>
      <c r="S8" s="4"/>
      <c r="T8" s="4"/>
      <c r="U8" s="4"/>
      <c r="V8" s="4"/>
      <c r="W8" s="4"/>
      <c r="X8" s="4"/>
      <c r="Y8" s="13" t="s">
        <v>54</v>
      </c>
      <c r="Z8" s="13" t="s">
        <v>54</v>
      </c>
      <c r="AA8" s="13" t="s">
        <v>54</v>
      </c>
      <c r="AB8" s="13" t="s">
        <v>54</v>
      </c>
      <c r="AC8" s="13" t="s">
        <v>54</v>
      </c>
      <c r="AD8" s="4"/>
      <c r="AE8" s="4"/>
      <c r="AF8" s="4"/>
      <c r="AG8" s="7">
        <f>COUNTA(Septembre345678910111213[[#This Row],[1]:[31]])</f>
        <v>5</v>
      </c>
    </row>
    <row r="9" spans="1:33" ht="50.1" customHeight="1" thickBot="1" x14ac:dyDescent="0.3">
      <c r="A9" s="6" t="s">
        <v>38</v>
      </c>
      <c r="L9" s="4"/>
      <c r="M9" s="4"/>
      <c r="N9" s="4"/>
      <c r="O9" s="4"/>
      <c r="P9" s="4"/>
      <c r="Q9" s="4"/>
      <c r="R9" s="4"/>
      <c r="S9" s="4"/>
      <c r="T9" s="4"/>
      <c r="U9" s="4"/>
      <c r="V9" s="4"/>
      <c r="W9" s="4"/>
      <c r="X9" s="4"/>
      <c r="Y9" s="13" t="s">
        <v>54</v>
      </c>
      <c r="Z9" s="13" t="s">
        <v>54</v>
      </c>
      <c r="AA9" s="13" t="s">
        <v>54</v>
      </c>
      <c r="AB9" s="13" t="s">
        <v>54</v>
      </c>
      <c r="AC9" s="13" t="s">
        <v>54</v>
      </c>
      <c r="AD9" s="4"/>
      <c r="AE9" s="4"/>
      <c r="AF9" s="4"/>
      <c r="AG9" s="11">
        <f>COUNTA(Septembre345678910111213[[#This Row],[1]:[31]])</f>
        <v>5</v>
      </c>
    </row>
    <row r="10" spans="1:33" ht="50.1" customHeight="1" thickTop="1" thickBot="1" x14ac:dyDescent="0.3">
      <c r="A10" s="6" t="s">
        <v>39</v>
      </c>
      <c r="L10" s="4"/>
      <c r="M10" s="4"/>
      <c r="N10" s="4"/>
      <c r="O10" s="4"/>
      <c r="P10" s="4"/>
      <c r="Q10" s="4"/>
      <c r="R10" s="4"/>
      <c r="S10" s="4"/>
      <c r="T10" s="4"/>
      <c r="U10" s="4"/>
      <c r="V10" s="4"/>
      <c r="W10" s="4"/>
      <c r="X10" s="4"/>
      <c r="Y10" s="13" t="s">
        <v>54</v>
      </c>
      <c r="Z10" s="13" t="s">
        <v>54</v>
      </c>
      <c r="AA10" s="13" t="s">
        <v>54</v>
      </c>
      <c r="AB10" s="13" t="s">
        <v>54</v>
      </c>
      <c r="AC10" s="13" t="s">
        <v>54</v>
      </c>
      <c r="AD10" s="4"/>
      <c r="AE10" s="4"/>
      <c r="AF10" s="4"/>
      <c r="AG10" s="11">
        <f>COUNTA(Septembre345678910111213[[#This Row],[1]:[31]])</f>
        <v>5</v>
      </c>
    </row>
    <row r="11" spans="1:33" ht="50.1" customHeight="1" thickTop="1" thickBot="1" x14ac:dyDescent="0.3">
      <c r="A11" s="6" t="s">
        <v>40</v>
      </c>
      <c r="L11" s="4"/>
      <c r="M11" s="4"/>
      <c r="N11" s="4"/>
      <c r="O11" s="4"/>
      <c r="P11" s="4"/>
      <c r="Q11" s="4"/>
      <c r="R11" s="4"/>
      <c r="S11" s="4"/>
      <c r="T11" s="4"/>
      <c r="U11" s="4"/>
      <c r="V11" s="4"/>
      <c r="W11" s="4"/>
      <c r="X11" s="4"/>
      <c r="Y11" s="13" t="s">
        <v>54</v>
      </c>
      <c r="Z11" s="13" t="s">
        <v>54</v>
      </c>
      <c r="AA11" s="13" t="s">
        <v>54</v>
      </c>
      <c r="AB11" s="13" t="s">
        <v>54</v>
      </c>
      <c r="AC11" s="13" t="s">
        <v>54</v>
      </c>
      <c r="AD11" s="4"/>
      <c r="AE11" s="4"/>
      <c r="AF11" s="4"/>
      <c r="AG11" s="11">
        <f>COUNTA(Septembre345678910111213[[#This Row],[1]:[31]])</f>
        <v>5</v>
      </c>
    </row>
    <row r="12" spans="1:33" ht="50.1" customHeight="1" thickTop="1" thickBot="1" x14ac:dyDescent="0.3">
      <c r="A12" s="6" t="s">
        <v>41</v>
      </c>
      <c r="L12" s="4"/>
      <c r="M12" s="4"/>
      <c r="N12" s="4"/>
      <c r="O12" s="4"/>
      <c r="P12" s="4"/>
      <c r="Q12" s="4"/>
      <c r="R12" s="4"/>
      <c r="S12" s="4"/>
      <c r="T12" s="4"/>
      <c r="U12" s="4"/>
      <c r="V12" s="4"/>
      <c r="W12" s="4"/>
      <c r="X12" s="4"/>
      <c r="Y12" s="13" t="s">
        <v>54</v>
      </c>
      <c r="Z12" s="13" t="s">
        <v>54</v>
      </c>
      <c r="AA12" s="13" t="s">
        <v>54</v>
      </c>
      <c r="AB12" s="13" t="s">
        <v>54</v>
      </c>
      <c r="AC12" s="13" t="s">
        <v>54</v>
      </c>
      <c r="AD12" s="4"/>
      <c r="AE12" s="4"/>
      <c r="AF12" s="4"/>
      <c r="AG12" s="11">
        <f>COUNTA(Septembre345678910111213[[#This Row],[1]:[31]])</f>
        <v>5</v>
      </c>
    </row>
    <row r="13" spans="1:33" ht="50.1" customHeight="1" thickTop="1" x14ac:dyDescent="0.25">
      <c r="A13" s="6" t="s">
        <v>42</v>
      </c>
      <c r="L13" s="4"/>
      <c r="M13" s="4"/>
      <c r="N13" s="4"/>
      <c r="O13" s="4"/>
      <c r="P13" s="4"/>
      <c r="Q13" s="4"/>
      <c r="R13" s="4"/>
      <c r="S13" s="4"/>
      <c r="T13" s="4"/>
      <c r="U13" s="4"/>
      <c r="V13" s="4"/>
      <c r="W13" s="4"/>
      <c r="X13" s="4"/>
      <c r="Y13" s="13" t="s">
        <v>54</v>
      </c>
      <c r="Z13" s="13" t="s">
        <v>54</v>
      </c>
      <c r="AA13" s="13" t="s">
        <v>54</v>
      </c>
      <c r="AB13" s="13" t="s">
        <v>54</v>
      </c>
      <c r="AC13" s="13" t="s">
        <v>54</v>
      </c>
      <c r="AD13" s="4"/>
      <c r="AE13" s="4"/>
      <c r="AF13" s="4"/>
      <c r="AG13" s="7">
        <f>COUNTA(Septembre345678910111213[[#This Row],[1]:[31]])</f>
        <v>5</v>
      </c>
    </row>
    <row r="14" spans="1:33" ht="50.1" customHeight="1" thickBot="1" x14ac:dyDescent="0.3">
      <c r="A14" s="6" t="s">
        <v>43</v>
      </c>
      <c r="L14" s="4"/>
      <c r="M14" s="4"/>
      <c r="N14" s="4"/>
      <c r="O14" s="4"/>
      <c r="P14" s="4"/>
      <c r="Q14" s="4"/>
      <c r="R14" s="4"/>
      <c r="S14" s="4"/>
      <c r="T14" s="4"/>
      <c r="U14" s="4"/>
      <c r="V14" s="4"/>
      <c r="W14" s="4"/>
      <c r="X14" s="4"/>
      <c r="Y14" s="13" t="s">
        <v>54</v>
      </c>
      <c r="Z14" s="13" t="s">
        <v>54</v>
      </c>
      <c r="AA14" s="13" t="s">
        <v>54</v>
      </c>
      <c r="AB14" s="13" t="s">
        <v>54</v>
      </c>
      <c r="AC14" s="13" t="s">
        <v>54</v>
      </c>
      <c r="AD14" s="4"/>
      <c r="AE14" s="4"/>
      <c r="AF14" s="4"/>
      <c r="AG14" s="11">
        <f>COUNTA(Septembre345678910111213[[#This Row],[1]:[31]])</f>
        <v>5</v>
      </c>
    </row>
    <row r="15" spans="1:33" ht="50.1" customHeight="1" thickTop="1" thickBot="1" x14ac:dyDescent="0.3">
      <c r="A15" s="6" t="s">
        <v>44</v>
      </c>
      <c r="L15" s="4"/>
      <c r="M15" s="4"/>
      <c r="N15" s="4"/>
      <c r="O15" s="4"/>
      <c r="P15" s="4"/>
      <c r="Q15" s="4"/>
      <c r="R15" s="4"/>
      <c r="S15" s="4"/>
      <c r="T15" s="4"/>
      <c r="U15" s="4"/>
      <c r="V15" s="4"/>
      <c r="W15" s="4"/>
      <c r="X15" s="4"/>
      <c r="Y15" s="13" t="s">
        <v>54</v>
      </c>
      <c r="Z15" s="13" t="s">
        <v>54</v>
      </c>
      <c r="AA15" s="13" t="s">
        <v>54</v>
      </c>
      <c r="AB15" s="13" t="s">
        <v>54</v>
      </c>
      <c r="AC15" s="13" t="s">
        <v>54</v>
      </c>
      <c r="AD15" s="4"/>
      <c r="AE15" s="4"/>
      <c r="AF15" s="4"/>
      <c r="AG15" s="11">
        <f>COUNTA(Septembre345678910111213[[#This Row],[1]:[31]])</f>
        <v>5</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COUNTA(Septembre345678910111213[[#This Row],[1]:[31]])</f>
        <v>0</v>
      </c>
    </row>
    <row r="17" spans="1:33" x14ac:dyDescent="0.25">
      <c r="A17" s="9"/>
      <c r="B17" s="10">
        <f>SUBTOTAL(103,Septembre345678910111213[1])</f>
        <v>0</v>
      </c>
      <c r="C17" s="10">
        <f>SUBTOTAL(103,Septembre345678910111213[2])</f>
        <v>0</v>
      </c>
      <c r="D17" s="10">
        <f>SUBTOTAL(103,Septembre345678910111213[3])</f>
        <v>0</v>
      </c>
      <c r="E17" s="10">
        <f>SUBTOTAL(103,Septembre345678910111213[4])</f>
        <v>0</v>
      </c>
      <c r="F17" s="10">
        <f>SUBTOTAL(103,Septembre345678910111213[5])</f>
        <v>0</v>
      </c>
      <c r="G17" s="10">
        <f>SUBTOTAL(103,Septembre345678910111213[6])</f>
        <v>0</v>
      </c>
      <c r="H17" s="10">
        <f>SUBTOTAL(103,Septembre345678910111213[7])</f>
        <v>0</v>
      </c>
      <c r="I17" s="10">
        <f>SUBTOTAL(103,Septembre345678910111213[8])</f>
        <v>0</v>
      </c>
      <c r="J17" s="10">
        <f>SUBTOTAL(103,Septembre345678910111213[9])</f>
        <v>0</v>
      </c>
      <c r="K17" s="10">
        <f>SUBTOTAL(103,Septembre345678910111213[10])</f>
        <v>0</v>
      </c>
      <c r="L17" s="10">
        <f>SUBTOTAL(103,Septembre345678910111213[11])</f>
        <v>0</v>
      </c>
      <c r="M17" s="10">
        <f>SUBTOTAL(103,Septembre345678910111213[12])</f>
        <v>0</v>
      </c>
      <c r="N17" s="10">
        <f>SUBTOTAL(103,Septembre345678910111213[13])</f>
        <v>0</v>
      </c>
      <c r="O17" s="10">
        <f>SUBTOTAL(103,Septembre345678910111213[14])</f>
        <v>0</v>
      </c>
      <c r="P17" s="10">
        <f>SUBTOTAL(103,Septembre345678910111213[15])</f>
        <v>0</v>
      </c>
      <c r="Q17" s="10">
        <f>SUBTOTAL(103,Septembre345678910111213[16])</f>
        <v>0</v>
      </c>
      <c r="R17" s="10">
        <f>SUBTOTAL(103,Septembre345678910111213[17])</f>
        <v>0</v>
      </c>
      <c r="S17" s="10">
        <f>SUBTOTAL(103,Septembre345678910111213[18])</f>
        <v>0</v>
      </c>
      <c r="T17" s="10">
        <f>SUBTOTAL(103,Septembre345678910111213[19])</f>
        <v>0</v>
      </c>
      <c r="U17" s="10">
        <f>SUBTOTAL(103,Septembre345678910111213[20])</f>
        <v>0</v>
      </c>
      <c r="V17" s="10">
        <f>SUBTOTAL(103,Septembre345678910111213[21])</f>
        <v>0</v>
      </c>
      <c r="W17" s="10">
        <f>SUBTOTAL(103,Septembre345678910111213[22])</f>
        <v>0</v>
      </c>
      <c r="X17" s="10">
        <f>SUBTOTAL(103,Septembre345678910111213[23])</f>
        <v>0</v>
      </c>
      <c r="Y17" s="10">
        <f>SUBTOTAL(103,Septembre345678910111213[24])</f>
        <v>12</v>
      </c>
      <c r="Z17" s="10">
        <f>SUBTOTAL(103,Septembre345678910111213[25])</f>
        <v>12</v>
      </c>
      <c r="AA17" s="10">
        <f>SUBTOTAL(103,Septembre345678910111213[26])</f>
        <v>12</v>
      </c>
      <c r="AB17" s="10">
        <f>SUBTOTAL(103,Septembre345678910111213[27])</f>
        <v>12</v>
      </c>
      <c r="AC17" s="10">
        <f>SUBTOTAL(103,Septembre345678910111213[28])</f>
        <v>12</v>
      </c>
      <c r="AD17" s="10">
        <f>SUBTOTAL(103,Septembre345678910111213[29])</f>
        <v>0</v>
      </c>
      <c r="AE17" s="10">
        <f>SUBTOTAL(109,Septembre345678910111213[30])</f>
        <v>0</v>
      </c>
      <c r="AF17" s="10">
        <f>SUBTOTAL(109,Septembre345678910111213[31])</f>
        <v>0</v>
      </c>
      <c r="AG17" s="10">
        <f>SUBTOTAL(109,Septembre345678910111213[Total des jours])</f>
        <v>60</v>
      </c>
    </row>
  </sheetData>
  <mergeCells count="1">
    <mergeCell ref="B1:AF1"/>
  </mergeCells>
  <phoneticPr fontId="5" type="noConversion"/>
  <conditionalFormatting sqref="L4:L9">
    <cfRule type="expression" dxfId="2938" priority="791" stopIfTrue="1">
      <formula>L4=CléPersonnel</formula>
    </cfRule>
    <cfRule type="expression" dxfId="2937" priority="792" stopIfTrue="1">
      <formula>L4=CléCongé</formula>
    </cfRule>
    <cfRule type="expression" dxfId="2936" priority="790" stopIfTrue="1">
      <formula>L4=CléMaladie</formula>
    </cfRule>
    <cfRule type="expression" dxfId="2935" priority="789" stopIfTrue="1">
      <formula>L4=CléPersonnalisée1</formula>
    </cfRule>
    <cfRule type="expression" dxfId="2934" priority="788" stopIfTrue="1">
      <formula>L4=CléPersonnalisée2</formula>
    </cfRule>
    <cfRule type="expression" priority="787" stopIfTrue="1">
      <formula>L4=""</formula>
    </cfRule>
  </conditionalFormatting>
  <conditionalFormatting sqref="L4:L15">
    <cfRule type="expression" dxfId="2933" priority="782" stopIfTrue="1">
      <formula>L4=CléPersonnalisée2</formula>
    </cfRule>
    <cfRule type="expression" priority="781" stopIfTrue="1">
      <formula>L4=""</formula>
    </cfRule>
    <cfRule type="expression" dxfId="2932" priority="786" stopIfTrue="1">
      <formula>L4=CléCongé</formula>
    </cfRule>
    <cfRule type="expression" dxfId="2931" priority="785" stopIfTrue="1">
      <formula>L4=CléPersonnel</formula>
    </cfRule>
    <cfRule type="expression" dxfId="2930" priority="784" stopIfTrue="1">
      <formula>L4=CléMaladie</formula>
    </cfRule>
    <cfRule type="expression" dxfId="2929" priority="783" stopIfTrue="1">
      <formula>L4=CléPersonnalisée1</formula>
    </cfRule>
  </conditionalFormatting>
  <conditionalFormatting sqref="L12:L15">
    <cfRule type="expression" dxfId="2928" priority="776" stopIfTrue="1">
      <formula>L12=CléPersonnalisée2</formula>
    </cfRule>
    <cfRule type="expression" priority="775" stopIfTrue="1">
      <formula>L12=""</formula>
    </cfRule>
    <cfRule type="expression" dxfId="2927" priority="778" stopIfTrue="1">
      <formula>L12=CléMaladie</formula>
    </cfRule>
    <cfRule type="expression" dxfId="2926" priority="780" stopIfTrue="1">
      <formula>L12=CléCongé</formula>
    </cfRule>
    <cfRule type="expression" dxfId="2925" priority="779" stopIfTrue="1">
      <formula>L12=CléPersonnel</formula>
    </cfRule>
    <cfRule type="expression" dxfId="2924" priority="777" stopIfTrue="1">
      <formula>L12=CléPersonnalisée1</formula>
    </cfRule>
  </conditionalFormatting>
  <conditionalFormatting sqref="M4:M5">
    <cfRule type="expression" dxfId="2923" priority="803" stopIfTrue="1">
      <formula>M4=CléPersonnel</formula>
    </cfRule>
    <cfRule type="expression" dxfId="2922" priority="802" stopIfTrue="1">
      <formula>M4=CléMaladie</formula>
    </cfRule>
    <cfRule type="expression" dxfId="2921" priority="801" stopIfTrue="1">
      <formula>M4=CléPersonnalisée1</formula>
    </cfRule>
    <cfRule type="expression" dxfId="2920" priority="796" stopIfTrue="1">
      <formula>M4=CléMaladie</formula>
    </cfRule>
    <cfRule type="expression" priority="799" stopIfTrue="1">
      <formula>M4=""</formula>
    </cfRule>
    <cfRule type="expression" dxfId="2919" priority="798" stopIfTrue="1">
      <formula>M4=CléCongé</formula>
    </cfRule>
    <cfRule type="expression" dxfId="2918" priority="797" stopIfTrue="1">
      <formula>M4=CléPersonnel</formula>
    </cfRule>
    <cfRule type="expression" dxfId="2917" priority="800" stopIfTrue="1">
      <formula>M4=CléPersonnalisée2</formula>
    </cfRule>
    <cfRule type="expression" dxfId="2916" priority="795" stopIfTrue="1">
      <formula>M4=CléPersonnalisée1</formula>
    </cfRule>
    <cfRule type="expression" dxfId="2915" priority="794" stopIfTrue="1">
      <formula>M4=CléPersonnalisée2</formula>
    </cfRule>
    <cfRule type="expression" priority="793" stopIfTrue="1">
      <formula>M4=""</formula>
    </cfRule>
    <cfRule type="expression" dxfId="2914" priority="804" stopIfTrue="1">
      <formula>M4=CléCongé</formula>
    </cfRule>
  </conditionalFormatting>
  <conditionalFormatting sqref="M4:M7">
    <cfRule type="expression" dxfId="2913" priority="807" stopIfTrue="1">
      <formula>M4=CléPersonnalisée1</formula>
    </cfRule>
    <cfRule type="expression" dxfId="2912" priority="810" stopIfTrue="1">
      <formula>M4=CléCongé</formula>
    </cfRule>
    <cfRule type="expression" dxfId="2911" priority="808" stopIfTrue="1">
      <formula>M4=CléMaladie</formula>
    </cfRule>
    <cfRule type="expression" dxfId="2910" priority="806" stopIfTrue="1">
      <formula>M4=CléPersonnalisée2</formula>
    </cfRule>
    <cfRule type="expression" priority="805" stopIfTrue="1">
      <formula>M4=""</formula>
    </cfRule>
    <cfRule type="expression" dxfId="2909" priority="809" stopIfTrue="1">
      <formula>M4=CléPersonnel</formula>
    </cfRule>
  </conditionalFormatting>
  <conditionalFormatting sqref="M8:M15">
    <cfRule type="expression" dxfId="2908" priority="851" stopIfTrue="1">
      <formula>M8=CléPersonnel</formula>
    </cfRule>
    <cfRule type="expression" dxfId="2907" priority="822" stopIfTrue="1">
      <formula>M8=CléCongé</formula>
    </cfRule>
    <cfRule type="expression" dxfId="2906" priority="821" stopIfTrue="1">
      <formula>M8=CléPersonnel</formula>
    </cfRule>
    <cfRule type="expression" dxfId="2905" priority="820" stopIfTrue="1">
      <formula>M8=CléMaladie</formula>
    </cfRule>
    <cfRule type="expression" dxfId="2904" priority="819" stopIfTrue="1">
      <formula>M8=CléPersonnalisée1</formula>
    </cfRule>
    <cfRule type="expression" dxfId="2903" priority="818" stopIfTrue="1">
      <formula>M8=CléPersonnalisée2</formula>
    </cfRule>
    <cfRule type="expression" priority="817" stopIfTrue="1">
      <formula>M8=""</formula>
    </cfRule>
    <cfRule type="expression" dxfId="2902" priority="850" stopIfTrue="1">
      <formula>M8=CléMaladie</formula>
    </cfRule>
    <cfRule type="expression" dxfId="2901" priority="852" stopIfTrue="1">
      <formula>M8=CléCongé</formula>
    </cfRule>
    <cfRule type="expression" dxfId="2900" priority="849" stopIfTrue="1">
      <formula>M8=CléPersonnalisée1</formula>
    </cfRule>
    <cfRule type="expression" dxfId="2899" priority="848" stopIfTrue="1">
      <formula>M8=CléPersonnalisée2</formula>
    </cfRule>
    <cfRule type="expression" priority="847" stopIfTrue="1">
      <formula>M8=""</formula>
    </cfRule>
  </conditionalFormatting>
  <conditionalFormatting sqref="M12:M15">
    <cfRule type="expression" dxfId="2898" priority="816" stopIfTrue="1">
      <formula>M12=CléCongé</formula>
    </cfRule>
    <cfRule type="expression" dxfId="2897" priority="815" stopIfTrue="1">
      <formula>M12=CléPersonnel</formula>
    </cfRule>
    <cfRule type="expression" dxfId="2896" priority="814" stopIfTrue="1">
      <formula>M12=CléMaladie</formula>
    </cfRule>
    <cfRule type="expression" dxfId="2895" priority="813" stopIfTrue="1">
      <formula>M12=CléPersonnalisée1</formula>
    </cfRule>
    <cfRule type="expression" dxfId="2894" priority="812" stopIfTrue="1">
      <formula>M12=CléPersonnalisée2</formula>
    </cfRule>
    <cfRule type="expression" priority="811" stopIfTrue="1">
      <formula>M12=""</formula>
    </cfRule>
    <cfRule type="expression" dxfId="2893" priority="833" stopIfTrue="1">
      <formula>M12=CléPersonnel</formula>
    </cfRule>
    <cfRule type="expression" priority="829" stopIfTrue="1">
      <formula>M12=""</formula>
    </cfRule>
    <cfRule type="expression" dxfId="2892" priority="836" stopIfTrue="1">
      <formula>M12=CléPersonnalisée2</formula>
    </cfRule>
    <cfRule type="expression" dxfId="2891" priority="830" stopIfTrue="1">
      <formula>M12=CléPersonnalisée2</formula>
    </cfRule>
    <cfRule type="expression" dxfId="2890" priority="831" stopIfTrue="1">
      <formula>M12=CléPersonnalisée1</formula>
    </cfRule>
    <cfRule type="expression" dxfId="2889" priority="832" stopIfTrue="1">
      <formula>M12=CléMaladie</formula>
    </cfRule>
    <cfRule type="expression" dxfId="2888" priority="834" stopIfTrue="1">
      <formula>M12=CléCongé</formula>
    </cfRule>
    <cfRule type="expression" priority="835" stopIfTrue="1">
      <formula>M12=""</formula>
    </cfRule>
    <cfRule type="expression" dxfId="2887" priority="837" stopIfTrue="1">
      <formula>M12=CléPersonnalisée1</formula>
    </cfRule>
    <cfRule type="expression" dxfId="2886" priority="838" stopIfTrue="1">
      <formula>M12=CléMaladie</formula>
    </cfRule>
    <cfRule type="expression" dxfId="2885" priority="839" stopIfTrue="1">
      <formula>M12=CléPersonnel</formula>
    </cfRule>
    <cfRule type="expression" dxfId="2884" priority="840" stopIfTrue="1">
      <formula>M12=CléCongé</formula>
    </cfRule>
  </conditionalFormatting>
  <conditionalFormatting sqref="M13:M14">
    <cfRule type="expression" dxfId="2883" priority="827" stopIfTrue="1">
      <formula>M13=CléPersonnel</formula>
    </cfRule>
    <cfRule type="expression" dxfId="2882" priority="824" stopIfTrue="1">
      <formula>M13=CléPersonnalisée2</formula>
    </cfRule>
    <cfRule type="expression" dxfId="2881" priority="825" stopIfTrue="1">
      <formula>M13=CléPersonnalisée1</formula>
    </cfRule>
    <cfRule type="expression" dxfId="2880" priority="826" stopIfTrue="1">
      <formula>M13=CléMaladie</formula>
    </cfRule>
    <cfRule type="expression" dxfId="2879" priority="828" stopIfTrue="1">
      <formula>M13=CléCongé</formula>
    </cfRule>
    <cfRule type="expression" priority="823" stopIfTrue="1">
      <formula>M13=""</formula>
    </cfRule>
  </conditionalFormatting>
  <conditionalFormatting sqref="N4:N9">
    <cfRule type="expression" priority="637" stopIfTrue="1">
      <formula>N4=""</formula>
    </cfRule>
    <cfRule type="expression" dxfId="2878" priority="638" stopIfTrue="1">
      <formula>N4=CléPersonnalisée2</formula>
    </cfRule>
    <cfRule type="expression" dxfId="2877" priority="641" stopIfTrue="1">
      <formula>N4=CléPersonnel</formula>
    </cfRule>
    <cfRule type="expression" dxfId="2876" priority="639" stopIfTrue="1">
      <formula>N4=CléPersonnalisée1</formula>
    </cfRule>
    <cfRule type="expression" dxfId="2875" priority="642" stopIfTrue="1">
      <formula>N4=CléCongé</formula>
    </cfRule>
    <cfRule type="expression" dxfId="2874" priority="640" stopIfTrue="1">
      <formula>N4=CléMaladie</formula>
    </cfRule>
  </conditionalFormatting>
  <conditionalFormatting sqref="N4:N15">
    <cfRule type="expression" dxfId="2873" priority="636" stopIfTrue="1">
      <formula>N4=CléCongé</formula>
    </cfRule>
    <cfRule type="expression" dxfId="2872" priority="633" stopIfTrue="1">
      <formula>N4=CléPersonnalisée1</formula>
    </cfRule>
    <cfRule type="expression" dxfId="2871" priority="632" stopIfTrue="1">
      <formula>N4=CléPersonnalisée2</formula>
    </cfRule>
    <cfRule type="expression" dxfId="2870" priority="634" stopIfTrue="1">
      <formula>N4=CléMaladie</formula>
    </cfRule>
    <cfRule type="expression" dxfId="2869" priority="635" stopIfTrue="1">
      <formula>N4=CléPersonnel</formula>
    </cfRule>
    <cfRule type="expression" priority="631" stopIfTrue="1">
      <formula>N4=""</formula>
    </cfRule>
  </conditionalFormatting>
  <conditionalFormatting sqref="N12:N15">
    <cfRule type="expression" priority="625" stopIfTrue="1">
      <formula>N12=""</formula>
    </cfRule>
    <cfRule type="expression" dxfId="2868" priority="630" stopIfTrue="1">
      <formula>N12=CléCongé</formula>
    </cfRule>
    <cfRule type="expression" dxfId="2867" priority="629" stopIfTrue="1">
      <formula>N12=CléPersonnel</formula>
    </cfRule>
    <cfRule type="expression" dxfId="2866" priority="628" stopIfTrue="1">
      <formula>N12=CléMaladie</formula>
    </cfRule>
    <cfRule type="expression" dxfId="2865" priority="627" stopIfTrue="1">
      <formula>N12=CléPersonnalisée1</formula>
    </cfRule>
    <cfRule type="expression" dxfId="2864" priority="626" stopIfTrue="1">
      <formula>N12=CléPersonnalisée2</formula>
    </cfRule>
  </conditionalFormatting>
  <conditionalFormatting sqref="O4:O5">
    <cfRule type="expression" dxfId="2863" priority="644" stopIfTrue="1">
      <formula>O4=CléPersonnalisée2</formula>
    </cfRule>
    <cfRule type="expression" dxfId="2862" priority="645" stopIfTrue="1">
      <formula>O4=CléPersonnalisée1</formula>
    </cfRule>
    <cfRule type="expression" dxfId="2861" priority="646" stopIfTrue="1">
      <formula>O4=CléMaladie</formula>
    </cfRule>
    <cfRule type="expression" dxfId="2860" priority="647" stopIfTrue="1">
      <formula>O4=CléPersonnel</formula>
    </cfRule>
    <cfRule type="expression" dxfId="2859" priority="648" stopIfTrue="1">
      <formula>O4=CléCongé</formula>
    </cfRule>
    <cfRule type="expression" dxfId="2858" priority="654" stopIfTrue="1">
      <formula>O4=CléCongé</formula>
    </cfRule>
    <cfRule type="expression" priority="649" stopIfTrue="1">
      <formula>O4=""</formula>
    </cfRule>
    <cfRule type="expression" dxfId="2857" priority="650" stopIfTrue="1">
      <formula>O4=CléPersonnalisée2</formula>
    </cfRule>
    <cfRule type="expression" priority="643" stopIfTrue="1">
      <formula>O4=""</formula>
    </cfRule>
    <cfRule type="expression" dxfId="2856" priority="651" stopIfTrue="1">
      <formula>O4=CléPersonnalisée1</formula>
    </cfRule>
    <cfRule type="expression" dxfId="2855" priority="652" stopIfTrue="1">
      <formula>O4=CléMaladie</formula>
    </cfRule>
    <cfRule type="expression" dxfId="2854" priority="653" stopIfTrue="1">
      <formula>O4=CléPersonnel</formula>
    </cfRule>
  </conditionalFormatting>
  <conditionalFormatting sqref="O4:O7">
    <cfRule type="expression" dxfId="2853" priority="657" stopIfTrue="1">
      <formula>O4=CléPersonnalisée1</formula>
    </cfRule>
    <cfRule type="expression" dxfId="2852" priority="659" stopIfTrue="1">
      <formula>O4=CléPersonnel</formula>
    </cfRule>
    <cfRule type="expression" dxfId="2851" priority="660" stopIfTrue="1">
      <formula>O4=CléCongé</formula>
    </cfRule>
    <cfRule type="expression" dxfId="2850" priority="656" stopIfTrue="1">
      <formula>O4=CléPersonnalisée2</formula>
    </cfRule>
    <cfRule type="expression" dxfId="2849" priority="658" stopIfTrue="1">
      <formula>O4=CléMaladie</formula>
    </cfRule>
    <cfRule type="expression" priority="655" stopIfTrue="1">
      <formula>O4=""</formula>
    </cfRule>
  </conditionalFormatting>
  <conditionalFormatting sqref="O8:O15">
    <cfRule type="expression" dxfId="2848" priority="671" stopIfTrue="1">
      <formula>O8=CléPersonnel</formula>
    </cfRule>
    <cfRule type="expression" dxfId="2847" priority="701" stopIfTrue="1">
      <formula>O8=CléPersonnel</formula>
    </cfRule>
    <cfRule type="expression" dxfId="2846" priority="672" stopIfTrue="1">
      <formula>O8=CléCongé</formula>
    </cfRule>
    <cfRule type="expression" dxfId="2845" priority="670" stopIfTrue="1">
      <formula>O8=CléMaladie</formula>
    </cfRule>
    <cfRule type="expression" dxfId="2844" priority="669" stopIfTrue="1">
      <formula>O8=CléPersonnalisée1</formula>
    </cfRule>
    <cfRule type="expression" dxfId="2843" priority="668" stopIfTrue="1">
      <formula>O8=CléPersonnalisée2</formula>
    </cfRule>
    <cfRule type="expression" priority="667" stopIfTrue="1">
      <formula>O8=""</formula>
    </cfRule>
    <cfRule type="expression" dxfId="2842" priority="702" stopIfTrue="1">
      <formula>O8=CléCongé</formula>
    </cfRule>
    <cfRule type="expression" dxfId="2841" priority="700" stopIfTrue="1">
      <formula>O8=CléMaladie</formula>
    </cfRule>
    <cfRule type="expression" dxfId="2840" priority="698" stopIfTrue="1">
      <formula>O8=CléPersonnalisée2</formula>
    </cfRule>
    <cfRule type="expression" priority="697" stopIfTrue="1">
      <formula>O8=""</formula>
    </cfRule>
    <cfRule type="expression" dxfId="2839" priority="699" stopIfTrue="1">
      <formula>O8=CléPersonnalisée1</formula>
    </cfRule>
  </conditionalFormatting>
  <conditionalFormatting sqref="O12:O15">
    <cfRule type="expression" dxfId="2838" priority="690" stopIfTrue="1">
      <formula>O12=CléCongé</formula>
    </cfRule>
    <cfRule type="expression" dxfId="2837" priority="689" stopIfTrue="1">
      <formula>O12=CléPersonnel</formula>
    </cfRule>
    <cfRule type="expression" dxfId="2836" priority="680" stopIfTrue="1">
      <formula>O12=CléPersonnalisée2</formula>
    </cfRule>
    <cfRule type="expression" priority="679" stopIfTrue="1">
      <formula>O12=""</formula>
    </cfRule>
    <cfRule type="expression" dxfId="2835" priority="663" stopIfTrue="1">
      <formula>O12=CléPersonnalisée1</formula>
    </cfRule>
    <cfRule type="expression" dxfId="2834" priority="662" stopIfTrue="1">
      <formula>O12=CléPersonnalisée2</formula>
    </cfRule>
    <cfRule type="expression" priority="661" stopIfTrue="1">
      <formula>O12=""</formula>
    </cfRule>
    <cfRule type="expression" priority="685" stopIfTrue="1">
      <formula>O12=""</formula>
    </cfRule>
    <cfRule type="expression" dxfId="2833" priority="686" stopIfTrue="1">
      <formula>O12=CléPersonnalisée2</formula>
    </cfRule>
    <cfRule type="expression" dxfId="2832" priority="687" stopIfTrue="1">
      <formula>O12=CléPersonnalisée1</formula>
    </cfRule>
    <cfRule type="expression" dxfId="2831" priority="688" stopIfTrue="1">
      <formula>O12=CléMaladie</formula>
    </cfRule>
    <cfRule type="expression" dxfId="2830" priority="666" stopIfTrue="1">
      <formula>O12=CléCongé</formula>
    </cfRule>
    <cfRule type="expression" dxfId="2829" priority="665" stopIfTrue="1">
      <formula>O12=CléPersonnel</formula>
    </cfRule>
    <cfRule type="expression" dxfId="2828" priority="664" stopIfTrue="1">
      <formula>O12=CléMaladie</formula>
    </cfRule>
    <cfRule type="expression" dxfId="2827" priority="684" stopIfTrue="1">
      <formula>O12=CléCongé</formula>
    </cfRule>
    <cfRule type="expression" dxfId="2826" priority="683" stopIfTrue="1">
      <formula>O12=CléPersonnel</formula>
    </cfRule>
    <cfRule type="expression" dxfId="2825" priority="682" stopIfTrue="1">
      <formula>O12=CléMaladie</formula>
    </cfRule>
    <cfRule type="expression" dxfId="2824" priority="681" stopIfTrue="1">
      <formula>O12=CléPersonnalisée1</formula>
    </cfRule>
  </conditionalFormatting>
  <conditionalFormatting sqref="O13:O14">
    <cfRule type="expression" dxfId="2823" priority="678" stopIfTrue="1">
      <formula>O13=CléCongé</formula>
    </cfRule>
    <cfRule type="expression" dxfId="2822" priority="677" stopIfTrue="1">
      <formula>O13=CléPersonnel</formula>
    </cfRule>
    <cfRule type="expression" dxfId="2821" priority="676" stopIfTrue="1">
      <formula>O13=CléMaladie</formula>
    </cfRule>
    <cfRule type="expression" dxfId="2820" priority="675" stopIfTrue="1">
      <formula>O13=CléPersonnalisée1</formula>
    </cfRule>
    <cfRule type="expression" dxfId="2819" priority="674" stopIfTrue="1">
      <formula>O13=CléPersonnalisée2</formula>
    </cfRule>
    <cfRule type="expression" priority="673" stopIfTrue="1">
      <formula>O13=""</formula>
    </cfRule>
  </conditionalFormatting>
  <conditionalFormatting sqref="P4:P9">
    <cfRule type="expression" dxfId="2818" priority="562" stopIfTrue="1">
      <formula>P4=CléMaladie</formula>
    </cfRule>
    <cfRule type="expression" priority="559" stopIfTrue="1">
      <formula>P4=""</formula>
    </cfRule>
    <cfRule type="expression" dxfId="2817" priority="560" stopIfTrue="1">
      <formula>P4=CléPersonnalisée2</formula>
    </cfRule>
    <cfRule type="expression" dxfId="2816" priority="561" stopIfTrue="1">
      <formula>P4=CléPersonnalisée1</formula>
    </cfRule>
    <cfRule type="expression" dxfId="2815" priority="563" stopIfTrue="1">
      <formula>P4=CléPersonnel</formula>
    </cfRule>
    <cfRule type="expression" dxfId="2814" priority="564" stopIfTrue="1">
      <formula>P4=CléCongé</formula>
    </cfRule>
  </conditionalFormatting>
  <conditionalFormatting sqref="P4:P15">
    <cfRule type="expression" priority="553" stopIfTrue="1">
      <formula>P4=""</formula>
    </cfRule>
    <cfRule type="expression" dxfId="2813" priority="554" stopIfTrue="1">
      <formula>P4=CléPersonnalisée2</formula>
    </cfRule>
    <cfRule type="expression" dxfId="2812" priority="555" stopIfTrue="1">
      <formula>P4=CléPersonnalisée1</formula>
    </cfRule>
    <cfRule type="expression" dxfId="2811" priority="556" stopIfTrue="1">
      <formula>P4=CléMaladie</formula>
    </cfRule>
    <cfRule type="expression" dxfId="2810" priority="557" stopIfTrue="1">
      <formula>P4=CléPersonnel</formula>
    </cfRule>
    <cfRule type="expression" dxfId="2809" priority="558" stopIfTrue="1">
      <formula>P4=CléCongé</formula>
    </cfRule>
  </conditionalFormatting>
  <conditionalFormatting sqref="P12:P15">
    <cfRule type="expression" priority="547" stopIfTrue="1">
      <formula>P12=""</formula>
    </cfRule>
    <cfRule type="expression" dxfId="2808" priority="548" stopIfTrue="1">
      <formula>P12=CléPersonnalisée2</formula>
    </cfRule>
    <cfRule type="expression" dxfId="2807" priority="549" stopIfTrue="1">
      <formula>P12=CléPersonnalisée1</formula>
    </cfRule>
    <cfRule type="expression" dxfId="2806" priority="550" stopIfTrue="1">
      <formula>P12=CléMaladie</formula>
    </cfRule>
    <cfRule type="expression" dxfId="2805" priority="552" stopIfTrue="1">
      <formula>P12=CléCongé</formula>
    </cfRule>
    <cfRule type="expression" dxfId="2804" priority="551" stopIfTrue="1">
      <formula>P12=CléPersonnel</formula>
    </cfRule>
  </conditionalFormatting>
  <conditionalFormatting sqref="Q4:Q5">
    <cfRule type="expression" dxfId="2803" priority="573" stopIfTrue="1">
      <formula>Q4=CléPersonnalisée1</formula>
    </cfRule>
    <cfRule type="expression" dxfId="2802" priority="574" stopIfTrue="1">
      <formula>Q4=CléMaladie</formula>
    </cfRule>
    <cfRule type="expression" dxfId="2801" priority="575" stopIfTrue="1">
      <formula>Q4=CléPersonnel</formula>
    </cfRule>
    <cfRule type="expression" dxfId="2800" priority="576" stopIfTrue="1">
      <formula>Q4=CléCongé</formula>
    </cfRule>
    <cfRule type="expression" priority="565" stopIfTrue="1">
      <formula>Q4=""</formula>
    </cfRule>
    <cfRule type="expression" dxfId="2799" priority="566" stopIfTrue="1">
      <formula>Q4=CléPersonnalisée2</formula>
    </cfRule>
    <cfRule type="expression" dxfId="2798" priority="567" stopIfTrue="1">
      <formula>Q4=CléPersonnalisée1</formula>
    </cfRule>
    <cfRule type="expression" dxfId="2797" priority="568" stopIfTrue="1">
      <formula>Q4=CléMaladie</formula>
    </cfRule>
    <cfRule type="expression" dxfId="2796" priority="569" stopIfTrue="1">
      <formula>Q4=CléPersonnel</formula>
    </cfRule>
    <cfRule type="expression" dxfId="2795" priority="570" stopIfTrue="1">
      <formula>Q4=CléCongé</formula>
    </cfRule>
    <cfRule type="expression" priority="571" stopIfTrue="1">
      <formula>Q4=""</formula>
    </cfRule>
    <cfRule type="expression" dxfId="2794" priority="572" stopIfTrue="1">
      <formula>Q4=CléPersonnalisée2</formula>
    </cfRule>
  </conditionalFormatting>
  <conditionalFormatting sqref="Q4:Q7">
    <cfRule type="expression" dxfId="2793" priority="580" stopIfTrue="1">
      <formula>Q4=CléMaladie</formula>
    </cfRule>
    <cfRule type="expression" dxfId="2792" priority="582" stopIfTrue="1">
      <formula>Q4=CléCongé</formula>
    </cfRule>
    <cfRule type="expression" dxfId="2791" priority="581" stopIfTrue="1">
      <formula>Q4=CléPersonnel</formula>
    </cfRule>
    <cfRule type="expression" dxfId="2790" priority="579" stopIfTrue="1">
      <formula>Q4=CléPersonnalisée1</formula>
    </cfRule>
    <cfRule type="expression" dxfId="2789" priority="578" stopIfTrue="1">
      <formula>Q4=CléPersonnalisée2</formula>
    </cfRule>
    <cfRule type="expression" priority="577" stopIfTrue="1">
      <formula>Q4=""</formula>
    </cfRule>
  </conditionalFormatting>
  <conditionalFormatting sqref="Q8:Q15">
    <cfRule type="expression" dxfId="2788" priority="590" stopIfTrue="1">
      <formula>Q8=CléPersonnalisée2</formula>
    </cfRule>
    <cfRule type="expression" dxfId="2787" priority="624" stopIfTrue="1">
      <formula>Q8=CléCongé</formula>
    </cfRule>
    <cfRule type="expression" dxfId="2786" priority="594" stopIfTrue="1">
      <formula>Q8=CléCongé</formula>
    </cfRule>
    <cfRule type="expression" dxfId="2785" priority="593" stopIfTrue="1">
      <formula>Q8=CléPersonnel</formula>
    </cfRule>
    <cfRule type="expression" dxfId="2784" priority="592" stopIfTrue="1">
      <formula>Q8=CléMaladie</formula>
    </cfRule>
    <cfRule type="expression" dxfId="2783" priority="591" stopIfTrue="1">
      <formula>Q8=CléPersonnalisée1</formula>
    </cfRule>
    <cfRule type="expression" dxfId="2782" priority="621" stopIfTrue="1">
      <formula>Q8=CléPersonnalisée1</formula>
    </cfRule>
    <cfRule type="expression" priority="589" stopIfTrue="1">
      <formula>Q8=""</formula>
    </cfRule>
    <cfRule type="expression" dxfId="2781" priority="623" stopIfTrue="1">
      <formula>Q8=CléPersonnel</formula>
    </cfRule>
    <cfRule type="expression" dxfId="2780" priority="620" stopIfTrue="1">
      <formula>Q8=CléPersonnalisée2</formula>
    </cfRule>
    <cfRule type="expression" priority="619" stopIfTrue="1">
      <formula>Q8=""</formula>
    </cfRule>
    <cfRule type="expression" dxfId="2779" priority="622" stopIfTrue="1">
      <formula>Q8=CléMaladie</formula>
    </cfRule>
  </conditionalFormatting>
  <conditionalFormatting sqref="Q12:Q15">
    <cfRule type="expression" dxfId="2778" priority="588" stopIfTrue="1">
      <formula>Q12=CléCongé</formula>
    </cfRule>
    <cfRule type="expression" priority="583" stopIfTrue="1">
      <formula>Q12=""</formula>
    </cfRule>
    <cfRule type="expression" dxfId="2777" priority="584" stopIfTrue="1">
      <formula>Q12=CléPersonnalisée2</formula>
    </cfRule>
    <cfRule type="expression" dxfId="2776" priority="587" stopIfTrue="1">
      <formula>Q12=CléPersonnel</formula>
    </cfRule>
    <cfRule type="expression" dxfId="2775" priority="602" stopIfTrue="1">
      <formula>Q12=CléPersonnalisée2</formula>
    </cfRule>
    <cfRule type="expression" dxfId="2774" priority="612" stopIfTrue="1">
      <formula>Q12=CléCongé</formula>
    </cfRule>
    <cfRule type="expression" dxfId="2773" priority="611" stopIfTrue="1">
      <formula>Q12=CléPersonnel</formula>
    </cfRule>
    <cfRule type="expression" dxfId="2772" priority="610" stopIfTrue="1">
      <formula>Q12=CléMaladie</formula>
    </cfRule>
    <cfRule type="expression" dxfId="2771" priority="609" stopIfTrue="1">
      <formula>Q12=CléPersonnalisée1</formula>
    </cfRule>
    <cfRule type="expression" dxfId="2770" priority="608" stopIfTrue="1">
      <formula>Q12=CléPersonnalisée2</formula>
    </cfRule>
    <cfRule type="expression" priority="607" stopIfTrue="1">
      <formula>Q12=""</formula>
    </cfRule>
    <cfRule type="expression" dxfId="2769" priority="606" stopIfTrue="1">
      <formula>Q12=CléCongé</formula>
    </cfRule>
    <cfRule type="expression" dxfId="2768" priority="605" stopIfTrue="1">
      <formula>Q12=CléPersonnel</formula>
    </cfRule>
    <cfRule type="expression" dxfId="2767" priority="586" stopIfTrue="1">
      <formula>Q12=CléMaladie</formula>
    </cfRule>
    <cfRule type="expression" dxfId="2766" priority="604" stopIfTrue="1">
      <formula>Q12=CléMaladie</formula>
    </cfRule>
    <cfRule type="expression" dxfId="2765" priority="603" stopIfTrue="1">
      <formula>Q12=CléPersonnalisée1</formula>
    </cfRule>
    <cfRule type="expression" priority="601" stopIfTrue="1">
      <formula>Q12=""</formula>
    </cfRule>
    <cfRule type="expression" dxfId="2764" priority="585" stopIfTrue="1">
      <formula>Q12=CléPersonnalisée1</formula>
    </cfRule>
  </conditionalFormatting>
  <conditionalFormatting sqref="Q13:Q14">
    <cfRule type="expression" dxfId="2763" priority="600" stopIfTrue="1">
      <formula>Q13=CléCongé</formula>
    </cfRule>
    <cfRule type="expression" dxfId="2762" priority="598" stopIfTrue="1">
      <formula>Q13=CléMaladie</formula>
    </cfRule>
    <cfRule type="expression" dxfId="2761" priority="597" stopIfTrue="1">
      <formula>Q13=CléPersonnalisée1</formula>
    </cfRule>
    <cfRule type="expression" dxfId="2760" priority="596" stopIfTrue="1">
      <formula>Q13=CléPersonnalisée2</formula>
    </cfRule>
    <cfRule type="expression" priority="595" stopIfTrue="1">
      <formula>Q13=""</formula>
    </cfRule>
    <cfRule type="expression" dxfId="2759" priority="599" stopIfTrue="1">
      <formula>Q13=CléPersonnel</formula>
    </cfRule>
  </conditionalFormatting>
  <conditionalFormatting sqref="R4:R9">
    <cfRule type="expression" dxfId="2758" priority="486" stopIfTrue="1">
      <formula>R4=CléCongé</formula>
    </cfRule>
    <cfRule type="expression" dxfId="2757" priority="484" stopIfTrue="1">
      <formula>R4=CléMaladie</formula>
    </cfRule>
    <cfRule type="expression" dxfId="2756" priority="483" stopIfTrue="1">
      <formula>R4=CléPersonnalisée1</formula>
    </cfRule>
    <cfRule type="expression" dxfId="2755" priority="482" stopIfTrue="1">
      <formula>R4=CléPersonnalisée2</formula>
    </cfRule>
    <cfRule type="expression" priority="481" stopIfTrue="1">
      <formula>R4=""</formula>
    </cfRule>
    <cfRule type="expression" dxfId="2754" priority="485" stopIfTrue="1">
      <formula>R4=CléPersonnel</formula>
    </cfRule>
  </conditionalFormatting>
  <conditionalFormatting sqref="R4:R15">
    <cfRule type="expression" dxfId="2753" priority="479" stopIfTrue="1">
      <formula>R4=CléPersonnel</formula>
    </cfRule>
    <cfRule type="expression" dxfId="2752" priority="478" stopIfTrue="1">
      <formula>R4=CléMaladie</formula>
    </cfRule>
    <cfRule type="expression" dxfId="2751" priority="477" stopIfTrue="1">
      <formula>R4=CléPersonnalisée1</formula>
    </cfRule>
    <cfRule type="expression" dxfId="2750" priority="476" stopIfTrue="1">
      <formula>R4=CléPersonnalisée2</formula>
    </cfRule>
    <cfRule type="expression" priority="475" stopIfTrue="1">
      <formula>R4=""</formula>
    </cfRule>
    <cfRule type="expression" dxfId="2749" priority="480" stopIfTrue="1">
      <formula>R4=CléCongé</formula>
    </cfRule>
  </conditionalFormatting>
  <conditionalFormatting sqref="R12:R15">
    <cfRule type="expression" dxfId="2748" priority="470" stopIfTrue="1">
      <formula>R12=CléPersonnalisée2</formula>
    </cfRule>
    <cfRule type="expression" dxfId="2747" priority="472" stopIfTrue="1">
      <formula>R12=CléMaladie</formula>
    </cfRule>
    <cfRule type="expression" dxfId="2746" priority="471" stopIfTrue="1">
      <formula>R12=CléPersonnalisée1</formula>
    </cfRule>
    <cfRule type="expression" priority="469" stopIfTrue="1">
      <formula>R12=""</formula>
    </cfRule>
    <cfRule type="expression" dxfId="2745" priority="474" stopIfTrue="1">
      <formula>R12=CléCongé</formula>
    </cfRule>
    <cfRule type="expression" dxfId="2744" priority="473" stopIfTrue="1">
      <formula>R12=CléPersonnel</formula>
    </cfRule>
  </conditionalFormatting>
  <conditionalFormatting sqref="S4:S5">
    <cfRule type="expression" dxfId="2743" priority="489" stopIfTrue="1">
      <formula>S4=CléPersonnalisée1</formula>
    </cfRule>
    <cfRule type="expression" dxfId="2742" priority="490" stopIfTrue="1">
      <formula>S4=CléMaladie</formula>
    </cfRule>
    <cfRule type="expression" dxfId="2741" priority="495" stopIfTrue="1">
      <formula>S4=CléPersonnalisée1</formula>
    </cfRule>
    <cfRule type="expression" dxfId="2740" priority="491" stopIfTrue="1">
      <formula>S4=CléPersonnel</formula>
    </cfRule>
    <cfRule type="expression" dxfId="2739" priority="492" stopIfTrue="1">
      <formula>S4=CléCongé</formula>
    </cfRule>
    <cfRule type="expression" priority="493" stopIfTrue="1">
      <formula>S4=""</formula>
    </cfRule>
    <cfRule type="expression" priority="487" stopIfTrue="1">
      <formula>S4=""</formula>
    </cfRule>
    <cfRule type="expression" dxfId="2738" priority="488" stopIfTrue="1">
      <formula>S4=CléPersonnalisée2</formula>
    </cfRule>
    <cfRule type="expression" dxfId="2737" priority="496" stopIfTrue="1">
      <formula>S4=CléMaladie</formula>
    </cfRule>
    <cfRule type="expression" dxfId="2736" priority="497" stopIfTrue="1">
      <formula>S4=CléPersonnel</formula>
    </cfRule>
    <cfRule type="expression" dxfId="2735" priority="498" stopIfTrue="1">
      <formula>S4=CléCongé</formula>
    </cfRule>
    <cfRule type="expression" dxfId="2734" priority="494" stopIfTrue="1">
      <formula>S4=CléPersonnalisée2</formula>
    </cfRule>
  </conditionalFormatting>
  <conditionalFormatting sqref="S4:S7">
    <cfRule type="expression" dxfId="2733" priority="500" stopIfTrue="1">
      <formula>S4=CléPersonnalisée2</formula>
    </cfRule>
    <cfRule type="expression" dxfId="2732" priority="502" stopIfTrue="1">
      <formula>S4=CléMaladie</formula>
    </cfRule>
    <cfRule type="expression" dxfId="2731" priority="504" stopIfTrue="1">
      <formula>S4=CléCongé</formula>
    </cfRule>
    <cfRule type="expression" dxfId="2730" priority="503" stopIfTrue="1">
      <formula>S4=CléPersonnel</formula>
    </cfRule>
    <cfRule type="expression" dxfId="2729" priority="501" stopIfTrue="1">
      <formula>S4=CléPersonnalisée1</formula>
    </cfRule>
    <cfRule type="expression" priority="499" stopIfTrue="1">
      <formula>S4=""</formula>
    </cfRule>
  </conditionalFormatting>
  <conditionalFormatting sqref="S8:S15">
    <cfRule type="expression" dxfId="2728" priority="545" stopIfTrue="1">
      <formula>S8=CléPersonnel</formula>
    </cfRule>
    <cfRule type="expression" priority="541" stopIfTrue="1">
      <formula>S8=""</formula>
    </cfRule>
    <cfRule type="expression" dxfId="2727" priority="544" stopIfTrue="1">
      <formula>S8=CléMaladie</formula>
    </cfRule>
    <cfRule type="expression" dxfId="2726" priority="542" stopIfTrue="1">
      <formula>S8=CléPersonnalisée2</formula>
    </cfRule>
    <cfRule type="expression" dxfId="2725" priority="543" stopIfTrue="1">
      <formula>S8=CléPersonnalisée1</formula>
    </cfRule>
    <cfRule type="expression" dxfId="2724" priority="516" stopIfTrue="1">
      <formula>S8=CléCongé</formula>
    </cfRule>
    <cfRule type="expression" dxfId="2723" priority="515" stopIfTrue="1">
      <formula>S8=CléPersonnel</formula>
    </cfRule>
    <cfRule type="expression" dxfId="2722" priority="514" stopIfTrue="1">
      <formula>S8=CléMaladie</formula>
    </cfRule>
    <cfRule type="expression" dxfId="2721" priority="513" stopIfTrue="1">
      <formula>S8=CléPersonnalisée1</formula>
    </cfRule>
    <cfRule type="expression" priority="511" stopIfTrue="1">
      <formula>S8=""</formula>
    </cfRule>
    <cfRule type="expression" dxfId="2720" priority="546" stopIfTrue="1">
      <formula>S8=CléCongé</formula>
    </cfRule>
    <cfRule type="expression" dxfId="2719" priority="512" stopIfTrue="1">
      <formula>S8=CléPersonnalisée2</formula>
    </cfRule>
  </conditionalFormatting>
  <conditionalFormatting sqref="S12:S15">
    <cfRule type="expression" dxfId="2718" priority="524" stopIfTrue="1">
      <formula>S12=CléPersonnalisée2</formula>
    </cfRule>
    <cfRule type="expression" priority="523" stopIfTrue="1">
      <formula>S12=""</formula>
    </cfRule>
    <cfRule type="expression" dxfId="2717" priority="509" stopIfTrue="1">
      <formula>S12=CléPersonnel</formula>
    </cfRule>
    <cfRule type="expression" dxfId="2716" priority="508" stopIfTrue="1">
      <formula>S12=CléMaladie</formula>
    </cfRule>
    <cfRule type="expression" dxfId="2715" priority="507" stopIfTrue="1">
      <formula>S12=CléPersonnalisée1</formula>
    </cfRule>
    <cfRule type="expression" dxfId="2714" priority="506" stopIfTrue="1">
      <formula>S12=CléPersonnalisée2</formula>
    </cfRule>
    <cfRule type="expression" priority="505" stopIfTrue="1">
      <formula>S12=""</formula>
    </cfRule>
    <cfRule type="expression" dxfId="2713" priority="532" stopIfTrue="1">
      <formula>S12=CléMaladie</formula>
    </cfRule>
    <cfRule type="expression" dxfId="2712" priority="530" stopIfTrue="1">
      <formula>S12=CléPersonnalisée2</formula>
    </cfRule>
    <cfRule type="expression" priority="529" stopIfTrue="1">
      <formula>S12=""</formula>
    </cfRule>
    <cfRule type="expression" dxfId="2711" priority="528" stopIfTrue="1">
      <formula>S12=CléCongé</formula>
    </cfRule>
    <cfRule type="expression" dxfId="2710" priority="527" stopIfTrue="1">
      <formula>S12=CléPersonnel</formula>
    </cfRule>
    <cfRule type="expression" dxfId="2709" priority="510" stopIfTrue="1">
      <formula>S12=CléCongé</formula>
    </cfRule>
    <cfRule type="expression" dxfId="2708" priority="526" stopIfTrue="1">
      <formula>S12=CléMaladie</formula>
    </cfRule>
    <cfRule type="expression" dxfId="2707" priority="533" stopIfTrue="1">
      <formula>S12=CléPersonnel</formula>
    </cfRule>
    <cfRule type="expression" dxfId="2706" priority="525" stopIfTrue="1">
      <formula>S12=CléPersonnalisée1</formula>
    </cfRule>
    <cfRule type="expression" dxfId="2705" priority="534" stopIfTrue="1">
      <formula>S12=CléCongé</formula>
    </cfRule>
    <cfRule type="expression" dxfId="2704" priority="531" stopIfTrue="1">
      <formula>S12=CléPersonnalisée1</formula>
    </cfRule>
  </conditionalFormatting>
  <conditionalFormatting sqref="S13:S14">
    <cfRule type="expression" dxfId="2703" priority="520" stopIfTrue="1">
      <formula>S13=CléMaladie</formula>
    </cfRule>
    <cfRule type="expression" dxfId="2702" priority="519" stopIfTrue="1">
      <formula>S13=CléPersonnalisée1</formula>
    </cfRule>
    <cfRule type="expression" dxfId="2701" priority="518" stopIfTrue="1">
      <formula>S13=CléPersonnalisée2</formula>
    </cfRule>
    <cfRule type="expression" priority="517" stopIfTrue="1">
      <formula>S13=""</formula>
    </cfRule>
    <cfRule type="expression" dxfId="2700" priority="522" stopIfTrue="1">
      <formula>S13=CléCongé</formula>
    </cfRule>
    <cfRule type="expression" dxfId="2699" priority="521" stopIfTrue="1">
      <formula>S13=CléPersonnel</formula>
    </cfRule>
  </conditionalFormatting>
  <conditionalFormatting sqref="T4:T9">
    <cfRule type="expression" dxfId="2698" priority="408" stopIfTrue="1">
      <formula>T4=CléCongé</formula>
    </cfRule>
    <cfRule type="expression" priority="403" stopIfTrue="1">
      <formula>T4=""</formula>
    </cfRule>
    <cfRule type="expression" dxfId="2697" priority="404" stopIfTrue="1">
      <formula>T4=CléPersonnalisée2</formula>
    </cfRule>
    <cfRule type="expression" dxfId="2696" priority="405" stopIfTrue="1">
      <formula>T4=CléPersonnalisée1</formula>
    </cfRule>
    <cfRule type="expression" dxfId="2695" priority="406" stopIfTrue="1">
      <formula>T4=CléMaladie</formula>
    </cfRule>
    <cfRule type="expression" dxfId="2694" priority="407" stopIfTrue="1">
      <formula>T4=CléPersonnel</formula>
    </cfRule>
  </conditionalFormatting>
  <conditionalFormatting sqref="T4:T15">
    <cfRule type="expression" priority="397" stopIfTrue="1">
      <formula>T4=""</formula>
    </cfRule>
    <cfRule type="expression" dxfId="2693" priority="398" stopIfTrue="1">
      <formula>T4=CléPersonnalisée2</formula>
    </cfRule>
    <cfRule type="expression" dxfId="2692" priority="399" stopIfTrue="1">
      <formula>T4=CléPersonnalisée1</formula>
    </cfRule>
    <cfRule type="expression" dxfId="2691" priority="401" stopIfTrue="1">
      <formula>T4=CléPersonnel</formula>
    </cfRule>
    <cfRule type="expression" dxfId="2690" priority="402" stopIfTrue="1">
      <formula>T4=CléCongé</formula>
    </cfRule>
    <cfRule type="expression" dxfId="2689" priority="400" stopIfTrue="1">
      <formula>T4=CléMaladie</formula>
    </cfRule>
  </conditionalFormatting>
  <conditionalFormatting sqref="T12:T15">
    <cfRule type="expression" dxfId="2688" priority="396" stopIfTrue="1">
      <formula>T12=CléCongé</formula>
    </cfRule>
    <cfRule type="expression" priority="391" stopIfTrue="1">
      <formula>T12=""</formula>
    </cfRule>
    <cfRule type="expression" dxfId="2687" priority="392" stopIfTrue="1">
      <formula>T12=CléPersonnalisée2</formula>
    </cfRule>
    <cfRule type="expression" dxfId="2686" priority="393" stopIfTrue="1">
      <formula>T12=CléPersonnalisée1</formula>
    </cfRule>
    <cfRule type="expression" dxfId="2685" priority="394" stopIfTrue="1">
      <formula>T12=CléMaladie</formula>
    </cfRule>
    <cfRule type="expression" dxfId="2684" priority="395" stopIfTrue="1">
      <formula>T12=CléPersonnel</formula>
    </cfRule>
  </conditionalFormatting>
  <conditionalFormatting sqref="U4:U5">
    <cfRule type="expression" dxfId="2683" priority="420" stopIfTrue="1">
      <formula>U4=CléCongé</formula>
    </cfRule>
    <cfRule type="expression" dxfId="2682" priority="417" stopIfTrue="1">
      <formula>U4=CléPersonnalisée1</formula>
    </cfRule>
    <cfRule type="expression" dxfId="2681" priority="418" stopIfTrue="1">
      <formula>U4=CléMaladie</formula>
    </cfRule>
    <cfRule type="expression" dxfId="2680" priority="419" stopIfTrue="1">
      <formula>U4=CléPersonnel</formula>
    </cfRule>
    <cfRule type="expression" dxfId="2679" priority="416" stopIfTrue="1">
      <formula>U4=CléPersonnalisée2</formula>
    </cfRule>
    <cfRule type="expression" dxfId="2678" priority="413" stopIfTrue="1">
      <formula>U4=CléPersonnel</formula>
    </cfRule>
    <cfRule type="expression" dxfId="2677" priority="414" stopIfTrue="1">
      <formula>U4=CléCongé</formula>
    </cfRule>
    <cfRule type="expression" priority="415" stopIfTrue="1">
      <formula>U4=""</formula>
    </cfRule>
    <cfRule type="expression" dxfId="2676" priority="412" stopIfTrue="1">
      <formula>U4=CléMaladie</formula>
    </cfRule>
    <cfRule type="expression" dxfId="2675" priority="411" stopIfTrue="1">
      <formula>U4=CléPersonnalisée1</formula>
    </cfRule>
    <cfRule type="expression" dxfId="2674" priority="410" stopIfTrue="1">
      <formula>U4=CléPersonnalisée2</formula>
    </cfRule>
    <cfRule type="expression" priority="409" stopIfTrue="1">
      <formula>U4=""</formula>
    </cfRule>
  </conditionalFormatting>
  <conditionalFormatting sqref="U4:U7">
    <cfRule type="expression" priority="421" stopIfTrue="1">
      <formula>U4=""</formula>
    </cfRule>
    <cfRule type="expression" dxfId="2673" priority="422" stopIfTrue="1">
      <formula>U4=CléPersonnalisée2</formula>
    </cfRule>
    <cfRule type="expression" dxfId="2672" priority="423" stopIfTrue="1">
      <formula>U4=CléPersonnalisée1</formula>
    </cfRule>
    <cfRule type="expression" dxfId="2671" priority="424" stopIfTrue="1">
      <formula>U4=CléMaladie</formula>
    </cfRule>
    <cfRule type="expression" dxfId="2670" priority="425" stopIfTrue="1">
      <formula>U4=CléPersonnel</formula>
    </cfRule>
    <cfRule type="expression" dxfId="2669" priority="426" stopIfTrue="1">
      <formula>U4=CléCongé</formula>
    </cfRule>
  </conditionalFormatting>
  <conditionalFormatting sqref="U8:U15">
    <cfRule type="expression" dxfId="2668" priority="468" stopIfTrue="1">
      <formula>U8=CléCongé</formula>
    </cfRule>
    <cfRule type="expression" priority="463" stopIfTrue="1">
      <formula>U8=""</formula>
    </cfRule>
    <cfRule type="expression" dxfId="2667" priority="437" stopIfTrue="1">
      <formula>U8=CléPersonnel</formula>
    </cfRule>
    <cfRule type="expression" dxfId="2666" priority="464" stopIfTrue="1">
      <formula>U8=CléPersonnalisée2</formula>
    </cfRule>
    <cfRule type="expression" dxfId="2665" priority="465" stopIfTrue="1">
      <formula>U8=CléPersonnalisée1</formula>
    </cfRule>
    <cfRule type="expression" dxfId="2664" priority="466" stopIfTrue="1">
      <formula>U8=CléMaladie</formula>
    </cfRule>
    <cfRule type="expression" dxfId="2663" priority="467" stopIfTrue="1">
      <formula>U8=CléPersonnel</formula>
    </cfRule>
    <cfRule type="expression" dxfId="2662" priority="438" stopIfTrue="1">
      <formula>U8=CléCongé</formula>
    </cfRule>
    <cfRule type="expression" dxfId="2661" priority="436" stopIfTrue="1">
      <formula>U8=CléMaladie</formula>
    </cfRule>
    <cfRule type="expression" dxfId="2660" priority="435" stopIfTrue="1">
      <formula>U8=CléPersonnalisée1</formula>
    </cfRule>
    <cfRule type="expression" priority="433" stopIfTrue="1">
      <formula>U8=""</formula>
    </cfRule>
    <cfRule type="expression" dxfId="2659" priority="434" stopIfTrue="1">
      <formula>U8=CléPersonnalisée2</formula>
    </cfRule>
  </conditionalFormatting>
  <conditionalFormatting sqref="U12:U15">
    <cfRule type="expression" dxfId="2658" priority="429" stopIfTrue="1">
      <formula>U12=CléPersonnalisée1</formula>
    </cfRule>
    <cfRule type="expression" dxfId="2657" priority="449" stopIfTrue="1">
      <formula>U12=CléPersonnel</formula>
    </cfRule>
    <cfRule type="expression" dxfId="2656" priority="448" stopIfTrue="1">
      <formula>U12=CléMaladie</formula>
    </cfRule>
    <cfRule type="expression" dxfId="2655" priority="432" stopIfTrue="1">
      <formula>U12=CléCongé</formula>
    </cfRule>
    <cfRule type="expression" dxfId="2654" priority="447" stopIfTrue="1">
      <formula>U12=CléPersonnalisée1</formula>
    </cfRule>
    <cfRule type="expression" dxfId="2653" priority="446" stopIfTrue="1">
      <formula>U12=CléPersonnalisée2</formula>
    </cfRule>
    <cfRule type="expression" dxfId="2652" priority="428" stopIfTrue="1">
      <formula>U12=CléPersonnalisée2</formula>
    </cfRule>
    <cfRule type="expression" priority="445" stopIfTrue="1">
      <formula>U12=""</formula>
    </cfRule>
    <cfRule type="expression" dxfId="2651" priority="452" stopIfTrue="1">
      <formula>U12=CléPersonnalisée2</formula>
    </cfRule>
    <cfRule type="expression" dxfId="2650" priority="453" stopIfTrue="1">
      <formula>U12=CléPersonnalisée1</formula>
    </cfRule>
    <cfRule type="expression" dxfId="2649" priority="454" stopIfTrue="1">
      <formula>U12=CléMaladie</formula>
    </cfRule>
    <cfRule type="expression" dxfId="2648" priority="455" stopIfTrue="1">
      <formula>U12=CléPersonnel</formula>
    </cfRule>
    <cfRule type="expression" dxfId="2647" priority="456" stopIfTrue="1">
      <formula>U12=CléCongé</formula>
    </cfRule>
    <cfRule type="expression" priority="427" stopIfTrue="1">
      <formula>U12=""</formula>
    </cfRule>
    <cfRule type="expression" dxfId="2646" priority="430" stopIfTrue="1">
      <formula>U12=CléMaladie</formula>
    </cfRule>
    <cfRule type="expression" dxfId="2645" priority="431" stopIfTrue="1">
      <formula>U12=CléPersonnel</formula>
    </cfRule>
    <cfRule type="expression" dxfId="2644" priority="450" stopIfTrue="1">
      <formula>U12=CléCongé</formula>
    </cfRule>
    <cfRule type="expression" priority="451" stopIfTrue="1">
      <formula>U12=""</formula>
    </cfRule>
  </conditionalFormatting>
  <conditionalFormatting sqref="U13:U14">
    <cfRule type="expression" dxfId="2643" priority="440" stopIfTrue="1">
      <formula>U13=CléPersonnalisée2</formula>
    </cfRule>
    <cfRule type="expression" dxfId="2642" priority="441" stopIfTrue="1">
      <formula>U13=CléPersonnalisée1</formula>
    </cfRule>
    <cfRule type="expression" dxfId="2641" priority="442" stopIfTrue="1">
      <formula>U13=CléMaladie</formula>
    </cfRule>
    <cfRule type="expression" dxfId="2640" priority="443" stopIfTrue="1">
      <formula>U13=CléPersonnel</formula>
    </cfRule>
    <cfRule type="expression" priority="439" stopIfTrue="1">
      <formula>U13=""</formula>
    </cfRule>
    <cfRule type="expression" dxfId="2639" priority="444" stopIfTrue="1">
      <formula>U13=CléCongé</formula>
    </cfRule>
  </conditionalFormatting>
  <conditionalFormatting sqref="V4:V9">
    <cfRule type="expression" priority="325" stopIfTrue="1">
      <formula>V4=""</formula>
    </cfRule>
    <cfRule type="expression" dxfId="2638" priority="326" stopIfTrue="1">
      <formula>V4=CléPersonnalisée2</formula>
    </cfRule>
    <cfRule type="expression" dxfId="2637" priority="328" stopIfTrue="1">
      <formula>V4=CléMaladie</formula>
    </cfRule>
    <cfRule type="expression" dxfId="2636" priority="327" stopIfTrue="1">
      <formula>V4=CléPersonnalisée1</formula>
    </cfRule>
    <cfRule type="expression" dxfId="2635" priority="329" stopIfTrue="1">
      <formula>V4=CléPersonnel</formula>
    </cfRule>
    <cfRule type="expression" dxfId="2634" priority="330" stopIfTrue="1">
      <formula>V4=CléCongé</formula>
    </cfRule>
  </conditionalFormatting>
  <conditionalFormatting sqref="V4:V15">
    <cfRule type="expression" dxfId="2633" priority="324" stopIfTrue="1">
      <formula>V4=CléCongé</formula>
    </cfRule>
    <cfRule type="expression" priority="319" stopIfTrue="1">
      <formula>V4=""</formula>
    </cfRule>
    <cfRule type="expression" dxfId="2632" priority="320" stopIfTrue="1">
      <formula>V4=CléPersonnalisée2</formula>
    </cfRule>
    <cfRule type="expression" dxfId="2631" priority="321" stopIfTrue="1">
      <formula>V4=CléPersonnalisée1</formula>
    </cfRule>
    <cfRule type="expression" dxfId="2630" priority="322" stopIfTrue="1">
      <formula>V4=CléMaladie</formula>
    </cfRule>
    <cfRule type="expression" dxfId="2629" priority="323" stopIfTrue="1">
      <formula>V4=CléPersonnel</formula>
    </cfRule>
  </conditionalFormatting>
  <conditionalFormatting sqref="V12:V15">
    <cfRule type="expression" dxfId="2628" priority="317" stopIfTrue="1">
      <formula>V12=CléPersonnel</formula>
    </cfRule>
    <cfRule type="expression" dxfId="2627" priority="316" stopIfTrue="1">
      <formula>V12=CléMaladie</formula>
    </cfRule>
    <cfRule type="expression" dxfId="2626" priority="315" stopIfTrue="1">
      <formula>V12=CléPersonnalisée1</formula>
    </cfRule>
    <cfRule type="expression" dxfId="2625" priority="314" stopIfTrue="1">
      <formula>V12=CléPersonnalisée2</formula>
    </cfRule>
    <cfRule type="expression" priority="313" stopIfTrue="1">
      <formula>V12=""</formula>
    </cfRule>
    <cfRule type="expression" dxfId="2624" priority="318" stopIfTrue="1">
      <formula>V12=CléCongé</formula>
    </cfRule>
  </conditionalFormatting>
  <conditionalFormatting sqref="W4:W5">
    <cfRule type="expression" dxfId="2623" priority="341" stopIfTrue="1">
      <formula>W4=CléPersonnel</formula>
    </cfRule>
    <cfRule type="expression" dxfId="2622" priority="340" stopIfTrue="1">
      <formula>W4=CléMaladie</formula>
    </cfRule>
    <cfRule type="expression" dxfId="2621" priority="339" stopIfTrue="1">
      <formula>W4=CléPersonnalisée1</formula>
    </cfRule>
    <cfRule type="expression" dxfId="2620" priority="338" stopIfTrue="1">
      <formula>W4=CléPersonnalisée2</formula>
    </cfRule>
    <cfRule type="expression" dxfId="2619" priority="336" stopIfTrue="1">
      <formula>W4=CléCongé</formula>
    </cfRule>
    <cfRule type="expression" dxfId="2618" priority="335" stopIfTrue="1">
      <formula>W4=CléPersonnel</formula>
    </cfRule>
    <cfRule type="expression" dxfId="2617" priority="334" stopIfTrue="1">
      <formula>W4=CléMaladie</formula>
    </cfRule>
    <cfRule type="expression" dxfId="2616" priority="332" stopIfTrue="1">
      <formula>W4=CléPersonnalisée2</formula>
    </cfRule>
    <cfRule type="expression" priority="331" stopIfTrue="1">
      <formula>W4=""</formula>
    </cfRule>
    <cfRule type="expression" priority="337" stopIfTrue="1">
      <formula>W4=""</formula>
    </cfRule>
    <cfRule type="expression" dxfId="2615" priority="333" stopIfTrue="1">
      <formula>W4=CléPersonnalisée1</formula>
    </cfRule>
    <cfRule type="expression" dxfId="2614" priority="342" stopIfTrue="1">
      <formula>W4=CléCongé</formula>
    </cfRule>
  </conditionalFormatting>
  <conditionalFormatting sqref="W4:W7">
    <cfRule type="expression" priority="343" stopIfTrue="1">
      <formula>W4=""</formula>
    </cfRule>
    <cfRule type="expression" dxfId="2613" priority="344" stopIfTrue="1">
      <formula>W4=CléPersonnalisée2</formula>
    </cfRule>
    <cfRule type="expression" dxfId="2612" priority="345" stopIfTrue="1">
      <formula>W4=CléPersonnalisée1</formula>
    </cfRule>
    <cfRule type="expression" dxfId="2611" priority="346" stopIfTrue="1">
      <formula>W4=CléMaladie</formula>
    </cfRule>
    <cfRule type="expression" dxfId="2610" priority="347" stopIfTrue="1">
      <formula>W4=CléPersonnel</formula>
    </cfRule>
    <cfRule type="expression" dxfId="2609" priority="348" stopIfTrue="1">
      <formula>W4=CléCongé</formula>
    </cfRule>
  </conditionalFormatting>
  <conditionalFormatting sqref="W8:W15">
    <cfRule type="expression" dxfId="2608" priority="360" stopIfTrue="1">
      <formula>W8=CléCongé</formula>
    </cfRule>
    <cfRule type="expression" priority="355" stopIfTrue="1">
      <formula>W8=""</formula>
    </cfRule>
    <cfRule type="expression" priority="385" stopIfTrue="1">
      <formula>W8=""</formula>
    </cfRule>
    <cfRule type="expression" dxfId="2607" priority="387" stopIfTrue="1">
      <formula>W8=CléPersonnalisée1</formula>
    </cfRule>
    <cfRule type="expression" dxfId="2606" priority="388" stopIfTrue="1">
      <formula>W8=CléMaladie</formula>
    </cfRule>
    <cfRule type="expression" dxfId="2605" priority="390" stopIfTrue="1">
      <formula>W8=CléCongé</formula>
    </cfRule>
    <cfRule type="expression" dxfId="2604" priority="389" stopIfTrue="1">
      <formula>W8=CléPersonnel</formula>
    </cfRule>
    <cfRule type="expression" dxfId="2603" priority="386" stopIfTrue="1">
      <formula>W8=CléPersonnalisée2</formula>
    </cfRule>
    <cfRule type="expression" dxfId="2602" priority="356" stopIfTrue="1">
      <formula>W8=CléPersonnalisée2</formula>
    </cfRule>
    <cfRule type="expression" dxfId="2601" priority="357" stopIfTrue="1">
      <formula>W8=CléPersonnalisée1</formula>
    </cfRule>
    <cfRule type="expression" dxfId="2600" priority="358" stopIfTrue="1">
      <formula>W8=CléMaladie</formula>
    </cfRule>
    <cfRule type="expression" dxfId="2599" priority="359" stopIfTrue="1">
      <formula>W8=CléPersonnel</formula>
    </cfRule>
  </conditionalFormatting>
  <conditionalFormatting sqref="W12:W15">
    <cfRule type="expression" priority="367" stopIfTrue="1">
      <formula>W12=""</formula>
    </cfRule>
    <cfRule type="expression" priority="349" stopIfTrue="1">
      <formula>W12=""</formula>
    </cfRule>
    <cfRule type="expression" dxfId="2598" priority="350" stopIfTrue="1">
      <formula>W12=CléPersonnalisée2</formula>
    </cfRule>
    <cfRule type="expression" dxfId="2597" priority="351" stopIfTrue="1">
      <formula>W12=CléPersonnalisée1</formula>
    </cfRule>
    <cfRule type="expression" dxfId="2596" priority="352" stopIfTrue="1">
      <formula>W12=CléMaladie</formula>
    </cfRule>
    <cfRule type="expression" dxfId="2595" priority="353" stopIfTrue="1">
      <formula>W12=CléPersonnel</formula>
    </cfRule>
    <cfRule type="expression" dxfId="2594" priority="371" stopIfTrue="1">
      <formula>W12=CléPersonnel</formula>
    </cfRule>
    <cfRule type="expression" priority="373" stopIfTrue="1">
      <formula>W12=""</formula>
    </cfRule>
    <cfRule type="expression" dxfId="2593" priority="354" stopIfTrue="1">
      <formula>W12=CléCongé</formula>
    </cfRule>
    <cfRule type="expression" dxfId="2592" priority="375" stopIfTrue="1">
      <formula>W12=CléPersonnalisée1</formula>
    </cfRule>
    <cfRule type="expression" dxfId="2591" priority="378" stopIfTrue="1">
      <formula>W12=CléCongé</formula>
    </cfRule>
    <cfRule type="expression" dxfId="2590" priority="377" stopIfTrue="1">
      <formula>W12=CléPersonnel</formula>
    </cfRule>
    <cfRule type="expression" dxfId="2589" priority="376" stopIfTrue="1">
      <formula>W12=CléMaladie</formula>
    </cfRule>
    <cfRule type="expression" dxfId="2588" priority="374" stopIfTrue="1">
      <formula>W12=CléPersonnalisée2</formula>
    </cfRule>
    <cfRule type="expression" dxfId="2587" priority="372" stopIfTrue="1">
      <formula>W12=CléCongé</formula>
    </cfRule>
    <cfRule type="expression" dxfId="2586" priority="370" stopIfTrue="1">
      <formula>W12=CléMaladie</formula>
    </cfRule>
    <cfRule type="expression" dxfId="2585" priority="369" stopIfTrue="1">
      <formula>W12=CléPersonnalisée1</formula>
    </cfRule>
    <cfRule type="expression" dxfId="2584" priority="368" stopIfTrue="1">
      <formula>W12=CléPersonnalisée2</formula>
    </cfRule>
  </conditionalFormatting>
  <conditionalFormatting sqref="W13:W14">
    <cfRule type="expression" dxfId="2583" priority="365" stopIfTrue="1">
      <formula>W13=CléPersonnel</formula>
    </cfRule>
    <cfRule type="expression" dxfId="2582" priority="364" stopIfTrue="1">
      <formula>W13=CléMaladie</formula>
    </cfRule>
    <cfRule type="expression" dxfId="2581" priority="363" stopIfTrue="1">
      <formula>W13=CléPersonnalisée1</formula>
    </cfRule>
    <cfRule type="expression" dxfId="2580" priority="362" stopIfTrue="1">
      <formula>W13=CléPersonnalisée2</formula>
    </cfRule>
    <cfRule type="expression" priority="361" stopIfTrue="1">
      <formula>W13=""</formula>
    </cfRule>
    <cfRule type="expression" dxfId="2579" priority="366" stopIfTrue="1">
      <formula>W13=CléCongé</formula>
    </cfRule>
  </conditionalFormatting>
  <conditionalFormatting sqref="X4:X9">
    <cfRule type="expression" dxfId="2578" priority="250" stopIfTrue="1">
      <formula>X4=CléMaladie</formula>
    </cfRule>
    <cfRule type="expression" dxfId="2577" priority="249" stopIfTrue="1">
      <formula>X4=CléPersonnalisée1</formula>
    </cfRule>
    <cfRule type="expression" dxfId="2576" priority="252" stopIfTrue="1">
      <formula>X4=CléCongé</formula>
    </cfRule>
    <cfRule type="expression" dxfId="2575" priority="251" stopIfTrue="1">
      <formula>X4=CléPersonnel</formula>
    </cfRule>
    <cfRule type="expression" dxfId="2574" priority="248" stopIfTrue="1">
      <formula>X4=CléPersonnalisée2</formula>
    </cfRule>
    <cfRule type="expression" priority="247" stopIfTrue="1">
      <formula>X4=""</formula>
    </cfRule>
  </conditionalFormatting>
  <conditionalFormatting sqref="X4:X15">
    <cfRule type="expression" dxfId="2573" priority="242" stopIfTrue="1">
      <formula>X4=CléPersonnalisée2</formula>
    </cfRule>
    <cfRule type="expression" dxfId="2572" priority="243" stopIfTrue="1">
      <formula>X4=CléPersonnalisée1</formula>
    </cfRule>
    <cfRule type="expression" dxfId="2571" priority="244" stopIfTrue="1">
      <formula>X4=CléMaladie</formula>
    </cfRule>
    <cfRule type="expression" priority="241" stopIfTrue="1">
      <formula>X4=""</formula>
    </cfRule>
    <cfRule type="expression" dxfId="2570" priority="246" stopIfTrue="1">
      <formula>X4=CléCongé</formula>
    </cfRule>
    <cfRule type="expression" dxfId="2569" priority="245" stopIfTrue="1">
      <formula>X4=CléPersonnel</formula>
    </cfRule>
  </conditionalFormatting>
  <conditionalFormatting sqref="X12:X15">
    <cfRule type="expression" dxfId="2568" priority="237" stopIfTrue="1">
      <formula>X12=CléPersonnalisée1</formula>
    </cfRule>
    <cfRule type="expression" dxfId="2567" priority="239" stopIfTrue="1">
      <formula>X12=CléPersonnel</formula>
    </cfRule>
    <cfRule type="expression" dxfId="2566" priority="240" stopIfTrue="1">
      <formula>X12=CléCongé</formula>
    </cfRule>
    <cfRule type="expression" dxfId="2565" priority="238" stopIfTrue="1">
      <formula>X12=CléMaladie</formula>
    </cfRule>
    <cfRule type="expression" priority="235" stopIfTrue="1">
      <formula>X12=""</formula>
    </cfRule>
    <cfRule type="expression" dxfId="2564" priority="236" stopIfTrue="1">
      <formula>X12=CléPersonnalisée2</formula>
    </cfRule>
  </conditionalFormatting>
  <conditionalFormatting sqref="Y4:AC15">
    <cfRule type="expression" dxfId="2563" priority="880" stopIfTrue="1">
      <formula>Y4=CléMaladie</formula>
    </cfRule>
    <cfRule type="expression" dxfId="2562" priority="878" stopIfTrue="1">
      <formula>Y4=CléPersonnalisée2</formula>
    </cfRule>
    <cfRule type="expression" dxfId="2561" priority="882" stopIfTrue="1">
      <formula>Y4=CléCongé</formula>
    </cfRule>
    <cfRule type="expression" dxfId="2560" priority="881" stopIfTrue="1">
      <formula>Y4=CléPersonnel</formula>
    </cfRule>
    <cfRule type="expression" dxfId="2559" priority="879" stopIfTrue="1">
      <formula>Y4=CléPersonnalisée1</formula>
    </cfRule>
    <cfRule type="expression" priority="877" stopIfTrue="1">
      <formula>Y4=""</formula>
    </cfRule>
  </conditionalFormatting>
  <conditionalFormatting sqref="Z4:Z15">
    <cfRule type="expression" priority="859" stopIfTrue="1">
      <formula>Z4=""</formula>
    </cfRule>
    <cfRule type="expression" dxfId="2558" priority="861" stopIfTrue="1">
      <formula>Z4=CléPersonnalisée1</formula>
    </cfRule>
    <cfRule type="expression" dxfId="2557" priority="864" stopIfTrue="1">
      <formula>Z4=CléCongé</formula>
    </cfRule>
    <cfRule type="expression" dxfId="2556" priority="863" stopIfTrue="1">
      <formula>Z4=CléPersonnel</formula>
    </cfRule>
    <cfRule type="expression" dxfId="2555" priority="860" stopIfTrue="1">
      <formula>Z4=CléPersonnalisée2</formula>
    </cfRule>
    <cfRule type="expression" dxfId="2554" priority="862" stopIfTrue="1">
      <formula>Z4=CléMaladie</formula>
    </cfRule>
  </conditionalFormatting>
  <conditionalFormatting sqref="AA4:AA15">
    <cfRule type="expression" priority="871" stopIfTrue="1">
      <formula>AA4=""</formula>
    </cfRule>
    <cfRule type="expression" dxfId="2553" priority="856" stopIfTrue="1">
      <formula>AA4=CléMaladie</formula>
    </cfRule>
    <cfRule type="expression" dxfId="2552" priority="857" stopIfTrue="1">
      <formula>AA4=CléPersonnel</formula>
    </cfRule>
    <cfRule type="expression" dxfId="2551" priority="854" stopIfTrue="1">
      <formula>AA4=CléPersonnalisée2</formula>
    </cfRule>
    <cfRule type="expression" dxfId="2550" priority="858" stopIfTrue="1">
      <formula>AA4=CléCongé</formula>
    </cfRule>
    <cfRule type="expression" dxfId="2549" priority="872" stopIfTrue="1">
      <formula>AA4=CléPersonnalisée2</formula>
    </cfRule>
    <cfRule type="expression" priority="853" stopIfTrue="1">
      <formula>AA4=""</formula>
    </cfRule>
    <cfRule type="expression" dxfId="2548" priority="876" stopIfTrue="1">
      <formula>AA4=CléCongé</formula>
    </cfRule>
    <cfRule type="expression" dxfId="2547" priority="875" stopIfTrue="1">
      <formula>AA4=CléPersonnel</formula>
    </cfRule>
    <cfRule type="expression" dxfId="2546" priority="874" stopIfTrue="1">
      <formula>AA4=CléMaladie</formula>
    </cfRule>
    <cfRule type="expression" dxfId="2545" priority="873" stopIfTrue="1">
      <formula>AA4=CléPersonnalisée1</formula>
    </cfRule>
    <cfRule type="expression" dxfId="2544" priority="855" stopIfTrue="1">
      <formula>AA4=CléPersonnalisée1</formula>
    </cfRule>
  </conditionalFormatting>
  <conditionalFormatting sqref="AB4:AB15">
    <cfRule type="expression" priority="865" stopIfTrue="1">
      <formula>AB4=""</formula>
    </cfRule>
    <cfRule type="expression" dxfId="2543" priority="867" stopIfTrue="1">
      <formula>AB4=CléPersonnalisée1</formula>
    </cfRule>
    <cfRule type="expression" dxfId="2542" priority="866" stopIfTrue="1">
      <formula>AB4=CléPersonnalisée2</formula>
    </cfRule>
    <cfRule type="expression" dxfId="2541" priority="870" stopIfTrue="1">
      <formula>AB4=CléCongé</formula>
    </cfRule>
    <cfRule type="expression" dxfId="2540" priority="869" stopIfTrue="1">
      <formula>AB4=CléPersonnel</formula>
    </cfRule>
    <cfRule type="expression" dxfId="2539" priority="868" stopIfTrue="1">
      <formula>AB4=CléMaladie</formula>
    </cfRule>
  </conditionalFormatting>
  <conditionalFormatting sqref="AD4:AD9">
    <cfRule type="expression" dxfId="2538" priority="14" stopIfTrue="1">
      <formula>AD4=CléPersonnalisée2</formula>
    </cfRule>
    <cfRule type="expression" priority="13" stopIfTrue="1">
      <formula>AD4=""</formula>
    </cfRule>
    <cfRule type="expression" dxfId="2537" priority="15" stopIfTrue="1">
      <formula>AD4=CléPersonnalisée1</formula>
    </cfRule>
    <cfRule type="expression" dxfId="2536" priority="16" stopIfTrue="1">
      <formula>AD4=CléMaladie</formula>
    </cfRule>
    <cfRule type="expression" dxfId="2535" priority="17" stopIfTrue="1">
      <formula>AD4=CléPersonnel</formula>
    </cfRule>
    <cfRule type="expression" dxfId="2534" priority="18" stopIfTrue="1">
      <formula>AD4=CléCongé</formula>
    </cfRule>
  </conditionalFormatting>
  <conditionalFormatting sqref="AD4:AD15">
    <cfRule type="expression" dxfId="2533" priority="9" stopIfTrue="1">
      <formula>AD4=CléPersonnalisée1</formula>
    </cfRule>
    <cfRule type="expression" dxfId="2532" priority="8" stopIfTrue="1">
      <formula>AD4=CléPersonnalisée2</formula>
    </cfRule>
    <cfRule type="expression" priority="7" stopIfTrue="1">
      <formula>AD4=""</formula>
    </cfRule>
    <cfRule type="expression" dxfId="2531" priority="11" stopIfTrue="1">
      <formula>AD4=CléPersonnel</formula>
    </cfRule>
    <cfRule type="expression" dxfId="2530" priority="12" stopIfTrue="1">
      <formula>AD4=CléCongé</formula>
    </cfRule>
    <cfRule type="expression" dxfId="2529" priority="10" stopIfTrue="1">
      <formula>AD4=CléMaladie</formula>
    </cfRule>
  </conditionalFormatting>
  <conditionalFormatting sqref="AD12:AD15">
    <cfRule type="expression" dxfId="2528" priority="4" stopIfTrue="1">
      <formula>AD12=CléMaladie</formula>
    </cfRule>
    <cfRule type="expression" dxfId="2527" priority="3" stopIfTrue="1">
      <formula>AD12=CléPersonnalisée1</formula>
    </cfRule>
    <cfRule type="expression" dxfId="2526" priority="2" stopIfTrue="1">
      <formula>AD12=CléPersonnalisée2</formula>
    </cfRule>
    <cfRule type="expression" priority="1" stopIfTrue="1">
      <formula>AD12=""</formula>
    </cfRule>
    <cfRule type="expression" dxfId="2525" priority="5" stopIfTrue="1">
      <formula>AD12=CléPersonnel</formula>
    </cfRule>
    <cfRule type="expression" dxfId="2524" priority="6" stopIfTrue="1">
      <formula>AD12=CléCongé</formula>
    </cfRule>
  </conditionalFormatting>
  <conditionalFormatting sqref="AE4:AE5">
    <cfRule type="expression" dxfId="2523" priority="20" stopIfTrue="1">
      <formula>AE4=CléPersonnalisée2</formula>
    </cfRule>
    <cfRule type="expression" priority="19" stopIfTrue="1">
      <formula>AE4=""</formula>
    </cfRule>
    <cfRule type="expression" dxfId="2522" priority="28" stopIfTrue="1">
      <formula>AE4=CléMaladie</formula>
    </cfRule>
    <cfRule type="expression" dxfId="2521" priority="29" stopIfTrue="1">
      <formula>AE4=CléPersonnel</formula>
    </cfRule>
    <cfRule type="expression" dxfId="2520" priority="30" stopIfTrue="1">
      <formula>AE4=CléCongé</formula>
    </cfRule>
    <cfRule type="expression" dxfId="2519" priority="26" stopIfTrue="1">
      <formula>AE4=CléPersonnalisée2</formula>
    </cfRule>
    <cfRule type="expression" dxfId="2518" priority="21" stopIfTrue="1">
      <formula>AE4=CléPersonnalisée1</formula>
    </cfRule>
    <cfRule type="expression" priority="25" stopIfTrue="1">
      <formula>AE4=""</formula>
    </cfRule>
    <cfRule type="expression" dxfId="2517" priority="24" stopIfTrue="1">
      <formula>AE4=CléCongé</formula>
    </cfRule>
    <cfRule type="expression" dxfId="2516" priority="23" stopIfTrue="1">
      <formula>AE4=CléPersonnel</formula>
    </cfRule>
    <cfRule type="expression" dxfId="2515" priority="27" stopIfTrue="1">
      <formula>AE4=CléPersonnalisée1</formula>
    </cfRule>
    <cfRule type="expression" dxfId="2514" priority="22" stopIfTrue="1">
      <formula>AE4=CléMaladie</formula>
    </cfRule>
  </conditionalFormatting>
  <conditionalFormatting sqref="AE4:AE7">
    <cfRule type="expression" dxfId="2513" priority="33" stopIfTrue="1">
      <formula>AE4=CléPersonnalisée1</formula>
    </cfRule>
    <cfRule type="expression" dxfId="2512" priority="36" stopIfTrue="1">
      <formula>AE4=CléCongé</formula>
    </cfRule>
    <cfRule type="expression" dxfId="2511" priority="35" stopIfTrue="1">
      <formula>AE4=CléPersonnel</formula>
    </cfRule>
    <cfRule type="expression" priority="31" stopIfTrue="1">
      <formula>AE4=""</formula>
    </cfRule>
    <cfRule type="expression" dxfId="2510" priority="32" stopIfTrue="1">
      <formula>AE4=CléPersonnalisée2</formula>
    </cfRule>
    <cfRule type="expression" dxfId="2509" priority="34" stopIfTrue="1">
      <formula>AE4=CléMaladie</formula>
    </cfRule>
  </conditionalFormatting>
  <conditionalFormatting sqref="AE8:AE15">
    <cfRule type="expression" dxfId="2508" priority="76" stopIfTrue="1">
      <formula>AE8=CléMaladie</formula>
    </cfRule>
    <cfRule type="expression" dxfId="2507" priority="75" stopIfTrue="1">
      <formula>AE8=CléPersonnalisée1</formula>
    </cfRule>
    <cfRule type="expression" dxfId="2506" priority="74" stopIfTrue="1">
      <formula>AE8=CléPersonnalisée2</formula>
    </cfRule>
    <cfRule type="expression" priority="73" stopIfTrue="1">
      <formula>AE8=""</formula>
    </cfRule>
    <cfRule type="expression" dxfId="2505" priority="77" stopIfTrue="1">
      <formula>AE8=CléPersonnel</formula>
    </cfRule>
    <cfRule type="expression" dxfId="2504" priority="48" stopIfTrue="1">
      <formula>AE8=CléCongé</formula>
    </cfRule>
    <cfRule type="expression" dxfId="2503" priority="47" stopIfTrue="1">
      <formula>AE8=CléPersonnel</formula>
    </cfRule>
    <cfRule type="expression" dxfId="2502" priority="46" stopIfTrue="1">
      <formula>AE8=CléMaladie</formula>
    </cfRule>
    <cfRule type="expression" dxfId="2501" priority="45" stopIfTrue="1">
      <formula>AE8=CléPersonnalisée1</formula>
    </cfRule>
    <cfRule type="expression" dxfId="2500" priority="44" stopIfTrue="1">
      <formula>AE8=CléPersonnalisée2</formula>
    </cfRule>
    <cfRule type="expression" priority="43" stopIfTrue="1">
      <formula>AE8=""</formula>
    </cfRule>
    <cfRule type="expression" dxfId="2499" priority="78" stopIfTrue="1">
      <formula>AE8=CléCongé</formula>
    </cfRule>
  </conditionalFormatting>
  <conditionalFormatting sqref="AE12:AE15">
    <cfRule type="expression" dxfId="2498" priority="66" stopIfTrue="1">
      <formula>AE12=CléCongé</formula>
    </cfRule>
    <cfRule type="expression" priority="55" stopIfTrue="1">
      <formula>AE12=""</formula>
    </cfRule>
    <cfRule type="expression" priority="37" stopIfTrue="1">
      <formula>AE12=""</formula>
    </cfRule>
    <cfRule type="expression" dxfId="2497" priority="38" stopIfTrue="1">
      <formula>AE12=CléPersonnalisée2</formula>
    </cfRule>
    <cfRule type="expression" dxfId="2496" priority="39" stopIfTrue="1">
      <formula>AE12=CléPersonnalisée1</formula>
    </cfRule>
    <cfRule type="expression" dxfId="2495" priority="40" stopIfTrue="1">
      <formula>AE12=CléMaladie</formula>
    </cfRule>
    <cfRule type="expression" dxfId="2494" priority="41" stopIfTrue="1">
      <formula>AE12=CléPersonnel</formula>
    </cfRule>
    <cfRule type="expression" dxfId="2493" priority="42" stopIfTrue="1">
      <formula>AE12=CléCongé</formula>
    </cfRule>
    <cfRule type="expression" dxfId="2492" priority="56" stopIfTrue="1">
      <formula>AE12=CléPersonnalisée2</formula>
    </cfRule>
    <cfRule type="expression" dxfId="2491" priority="60" stopIfTrue="1">
      <formula>AE12=CléCongé</formula>
    </cfRule>
    <cfRule type="expression" dxfId="2490" priority="57" stopIfTrue="1">
      <formula>AE12=CléPersonnalisée1</formula>
    </cfRule>
    <cfRule type="expression" dxfId="2489" priority="58" stopIfTrue="1">
      <formula>AE12=CléMaladie</formula>
    </cfRule>
    <cfRule type="expression" dxfId="2488" priority="59" stopIfTrue="1">
      <formula>AE12=CléPersonnel</formula>
    </cfRule>
    <cfRule type="expression" priority="61" stopIfTrue="1">
      <formula>AE12=""</formula>
    </cfRule>
    <cfRule type="expression" dxfId="2487" priority="62" stopIfTrue="1">
      <formula>AE12=CléPersonnalisée2</formula>
    </cfRule>
    <cfRule type="expression" dxfId="2486" priority="63" stopIfTrue="1">
      <formula>AE12=CléPersonnalisée1</formula>
    </cfRule>
    <cfRule type="expression" dxfId="2485" priority="64" stopIfTrue="1">
      <formula>AE12=CléMaladie</formula>
    </cfRule>
    <cfRule type="expression" dxfId="2484" priority="65" stopIfTrue="1">
      <formula>AE12=CléPersonnel</formula>
    </cfRule>
  </conditionalFormatting>
  <conditionalFormatting sqref="AE13:AE14">
    <cfRule type="expression" dxfId="2483" priority="50" stopIfTrue="1">
      <formula>AE13=CléPersonnalisée2</formula>
    </cfRule>
    <cfRule type="expression" dxfId="2482" priority="52" stopIfTrue="1">
      <formula>AE13=CléMaladie</formula>
    </cfRule>
    <cfRule type="expression" priority="49" stopIfTrue="1">
      <formula>AE13=""</formula>
    </cfRule>
    <cfRule type="expression" dxfId="2481" priority="51" stopIfTrue="1">
      <formula>AE13=CléPersonnalisée1</formula>
    </cfRule>
    <cfRule type="expression" dxfId="2480" priority="53" stopIfTrue="1">
      <formula>AE13=CléPersonnel</formula>
    </cfRule>
    <cfRule type="expression" dxfId="2479" priority="54" stopIfTrue="1">
      <formula>AE13=CléCongé</formula>
    </cfRule>
  </conditionalFormatting>
  <conditionalFormatting sqref="AF4:AF5">
    <cfRule type="expression" priority="883" stopIfTrue="1">
      <formula>AF4=""</formula>
    </cfRule>
    <cfRule type="expression" dxfId="2478" priority="884" stopIfTrue="1">
      <formula>AF4=CléPersonnalisée2</formula>
    </cfRule>
    <cfRule type="expression" dxfId="2477" priority="885" stopIfTrue="1">
      <formula>AF4=CléPersonnalisée1</formula>
    </cfRule>
    <cfRule type="expression" dxfId="2476" priority="886" stopIfTrue="1">
      <formula>AF4=CléMaladie</formula>
    </cfRule>
    <cfRule type="expression" dxfId="2475" priority="887" stopIfTrue="1">
      <formula>AF4=CléPersonnel</formula>
    </cfRule>
    <cfRule type="expression" dxfId="2474" priority="888" stopIfTrue="1">
      <formula>AF4=CléCongé</formula>
    </cfRule>
    <cfRule type="expression" priority="889" stopIfTrue="1">
      <formula>AF4=""</formula>
    </cfRule>
    <cfRule type="expression" dxfId="2473" priority="890" stopIfTrue="1">
      <formula>AF4=CléPersonnalisée2</formula>
    </cfRule>
    <cfRule type="expression" dxfId="2472" priority="891" stopIfTrue="1">
      <formula>AF4=CléPersonnalisée1</formula>
    </cfRule>
    <cfRule type="expression" dxfId="2471" priority="892" stopIfTrue="1">
      <formula>AF4=CléMaladie</formula>
    </cfRule>
    <cfRule type="expression" dxfId="2470" priority="893" stopIfTrue="1">
      <formula>AF4=CléPersonnel</formula>
    </cfRule>
    <cfRule type="expression" dxfId="2469" priority="894" stopIfTrue="1">
      <formula>AF4=CléCongé</formula>
    </cfRule>
  </conditionalFormatting>
  <conditionalFormatting sqref="AF4:AF7">
    <cfRule type="expression" priority="895" stopIfTrue="1">
      <formula>AF4=""</formula>
    </cfRule>
    <cfRule type="expression" dxfId="2468" priority="896" stopIfTrue="1">
      <formula>AF4=CléPersonnalisée2</formula>
    </cfRule>
    <cfRule type="expression" dxfId="2467" priority="897" stopIfTrue="1">
      <formula>AF4=CléPersonnalisée1</formula>
    </cfRule>
    <cfRule type="expression" dxfId="2466" priority="898" stopIfTrue="1">
      <formula>AF4=CléMaladie</formula>
    </cfRule>
    <cfRule type="expression" dxfId="2465" priority="899" stopIfTrue="1">
      <formula>AF4=CléPersonnel</formula>
    </cfRule>
    <cfRule type="expression" dxfId="2464" priority="900" stopIfTrue="1">
      <formula>AF4=CléCongé</formula>
    </cfRule>
  </conditionalFormatting>
  <conditionalFormatting sqref="AF8:AF15 B16:AF16">
    <cfRule type="expression" dxfId="2463" priority="942" stopIfTrue="1">
      <formula>B8=CléCongé</formula>
    </cfRule>
    <cfRule type="expression" dxfId="2462" priority="941" stopIfTrue="1">
      <formula>B8=CléPersonnel</formula>
    </cfRule>
    <cfRule type="expression" dxfId="2461" priority="940" stopIfTrue="1">
      <formula>B8=CléMaladie</formula>
    </cfRule>
    <cfRule type="expression" dxfId="2460" priority="939" stopIfTrue="1">
      <formula>B8=CléPersonnalisée1</formula>
    </cfRule>
    <cfRule type="expression" dxfId="2459" priority="938" stopIfTrue="1">
      <formula>B8=CléPersonnalisée2</formula>
    </cfRule>
    <cfRule type="expression" priority="937" stopIfTrue="1">
      <formula>B8=""</formula>
    </cfRule>
  </conditionalFormatting>
  <conditionalFormatting sqref="AF8:AF15">
    <cfRule type="expression" priority="907" stopIfTrue="1">
      <formula>AF8=""</formula>
    </cfRule>
    <cfRule type="expression" dxfId="2458" priority="908" stopIfTrue="1">
      <formula>AF8=CléPersonnalisée2</formula>
    </cfRule>
    <cfRule type="expression" dxfId="2457" priority="909" stopIfTrue="1">
      <formula>AF8=CléPersonnalisée1</formula>
    </cfRule>
    <cfRule type="expression" dxfId="2456" priority="910" stopIfTrue="1">
      <formula>AF8=CléMaladie</formula>
    </cfRule>
    <cfRule type="expression" dxfId="2455" priority="911" stopIfTrue="1">
      <formula>AF8=CléPersonnel</formula>
    </cfRule>
    <cfRule type="expression" dxfId="2454" priority="912" stopIfTrue="1">
      <formula>AF8=CléCongé</formula>
    </cfRule>
  </conditionalFormatting>
  <conditionalFormatting sqref="AF12:AF15">
    <cfRule type="expression" priority="901" stopIfTrue="1">
      <formula>AF12=""</formula>
    </cfRule>
    <cfRule type="expression" dxfId="2453" priority="902" stopIfTrue="1">
      <formula>AF12=CléPersonnalisée2</formula>
    </cfRule>
    <cfRule type="expression" dxfId="2452" priority="903" stopIfTrue="1">
      <formula>AF12=CléPersonnalisée1</formula>
    </cfRule>
    <cfRule type="expression" dxfId="2451" priority="904" stopIfTrue="1">
      <formula>AF12=CléMaladie</formula>
    </cfRule>
    <cfRule type="expression" dxfId="2450" priority="905" stopIfTrue="1">
      <formula>AF12=CléPersonnel</formula>
    </cfRule>
    <cfRule type="expression" dxfId="2449" priority="906" stopIfTrue="1">
      <formula>AF12=CléCongé</formula>
    </cfRule>
    <cfRule type="expression" priority="919" stopIfTrue="1">
      <formula>AF12=""</formula>
    </cfRule>
    <cfRule type="expression" dxfId="2448" priority="920" stopIfTrue="1">
      <formula>AF12=CléPersonnalisée2</formula>
    </cfRule>
    <cfRule type="expression" dxfId="2447" priority="921" stopIfTrue="1">
      <formula>AF12=CléPersonnalisée1</formula>
    </cfRule>
    <cfRule type="expression" dxfId="2446" priority="922" stopIfTrue="1">
      <formula>AF12=CléMaladie</formula>
    </cfRule>
    <cfRule type="expression" dxfId="2445" priority="923" stopIfTrue="1">
      <formula>AF12=CléPersonnel</formula>
    </cfRule>
    <cfRule type="expression" dxfId="2444" priority="924" stopIfTrue="1">
      <formula>AF12=CléCongé</formula>
    </cfRule>
    <cfRule type="expression" priority="925" stopIfTrue="1">
      <formula>AF12=""</formula>
    </cfRule>
    <cfRule type="expression" dxfId="2443" priority="926" stopIfTrue="1">
      <formula>AF12=CléPersonnalisée2</formula>
    </cfRule>
    <cfRule type="expression" dxfId="2442" priority="927" stopIfTrue="1">
      <formula>AF12=CléPersonnalisée1</formula>
    </cfRule>
    <cfRule type="expression" dxfId="2441" priority="928" stopIfTrue="1">
      <formula>AF12=CléMaladie</formula>
    </cfRule>
    <cfRule type="expression" dxfId="2440" priority="929" stopIfTrue="1">
      <formula>AF12=CléPersonnel</formula>
    </cfRule>
    <cfRule type="expression" dxfId="2439" priority="930" stopIfTrue="1">
      <formula>AF12=CléCongé</formula>
    </cfRule>
  </conditionalFormatting>
  <conditionalFormatting sqref="AF13:AF14">
    <cfRule type="expression" dxfId="2438" priority="918" stopIfTrue="1">
      <formula>AF13=CléCongé</formula>
    </cfRule>
    <cfRule type="expression" dxfId="2437" priority="917" stopIfTrue="1">
      <formula>AF13=CléPersonnel</formula>
    </cfRule>
    <cfRule type="expression" dxfId="2436" priority="916" stopIfTrue="1">
      <formula>AF13=CléMaladie</formula>
    </cfRule>
    <cfRule type="expression" dxfId="2435" priority="915" stopIfTrue="1">
      <formula>AF13=CléPersonnalisée1</formula>
    </cfRule>
    <cfRule type="expression" dxfId="2434" priority="914" stopIfTrue="1">
      <formula>AF13=CléPersonnalisée2</formula>
    </cfRule>
    <cfRule type="expression" priority="913" stopIfTrue="1">
      <formula>AF13=""</formula>
    </cfRule>
  </conditionalFormatting>
  <conditionalFormatting sqref="AG4:AG16">
    <cfRule type="dataBar" priority="943">
      <dataBar>
        <cfvo type="min"/>
        <cfvo type="formula" val="DATEDIF(DATE(CalendarYear,2,1),DATE(CalendarYear,3,1),&quot;d&quot;)"/>
        <color theme="2" tint="-0.249977111117893"/>
      </dataBar>
      <extLst>
        <ext xmlns:x14="http://schemas.microsoft.com/office/spreadsheetml/2009/9/main" uri="{B025F937-C7B1-47D3-B67F-A62EFF666E3E}">
          <x14:id>{C0663E70-B5A3-4AF2-8003-40D667E450FC}</x14:id>
        </ext>
      </extLst>
    </cfRule>
  </conditionalFormatting>
  <dataValidations count="4">
    <dataValidation allowBlank="1" showInputMessage="1" showErrorMessage="1" prompt="Calcule automatiquement le nombre total de jours d’absence d’un employé durant ce mois dans cette colonne" sqref="AG3" xr:uid="{18C1CBD8-E15E-4B54-8FC2-FE08CE787AC5}"/>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907AC046-CDCF-4F71-B5E0-A665164C33C8}"/>
    <dataValidation allowBlank="1" showInputMessage="1" showErrorMessage="1" prompt="Entrez l’année dans cette cellule" sqref="AG1" xr:uid="{30EAE683-71BA-4591-859C-8FFA4396E30B}"/>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92CB0E27-9B1C-4E77-8EF5-4B36E5C870C3}"/>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C0663E70-B5A3-4AF2-8003-40D667E450FC}">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DD66-3F59-4DD4-A365-4D9396633F42}">
  <dimension ref="A1:AG17"/>
  <sheetViews>
    <sheetView workbookViewId="0">
      <selection activeCell="Y6" sqref="Y6"/>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79</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47</v>
      </c>
      <c r="C2" s="4" t="s">
        <v>48</v>
      </c>
      <c r="D2" s="4" t="s">
        <v>49</v>
      </c>
      <c r="E2" s="4" t="s">
        <v>50</v>
      </c>
      <c r="F2" s="4" t="s">
        <v>51</v>
      </c>
      <c r="G2" s="4" t="s">
        <v>52</v>
      </c>
      <c r="H2" s="4" t="s">
        <v>53</v>
      </c>
      <c r="I2" s="4" t="s">
        <v>47</v>
      </c>
      <c r="J2" s="4" t="s">
        <v>48</v>
      </c>
      <c r="K2" s="4" t="s">
        <v>49</v>
      </c>
      <c r="L2" s="4" t="s">
        <v>50</v>
      </c>
      <c r="M2" s="4" t="s">
        <v>51</v>
      </c>
      <c r="N2" s="4" t="s">
        <v>52</v>
      </c>
      <c r="O2" s="4" t="s">
        <v>53</v>
      </c>
      <c r="P2" s="4" t="s">
        <v>47</v>
      </c>
      <c r="Q2" s="4" t="s">
        <v>48</v>
      </c>
      <c r="R2" s="4" t="s">
        <v>49</v>
      </c>
      <c r="S2" s="4" t="s">
        <v>50</v>
      </c>
      <c r="T2" s="4" t="s">
        <v>51</v>
      </c>
      <c r="U2" s="4" t="s">
        <v>52</v>
      </c>
      <c r="V2" s="4" t="s">
        <v>53</v>
      </c>
      <c r="W2" s="4" t="s">
        <v>47</v>
      </c>
      <c r="X2" s="4" t="s">
        <v>48</v>
      </c>
      <c r="Y2" s="4" t="s">
        <v>49</v>
      </c>
      <c r="Z2" s="4" t="s">
        <v>50</v>
      </c>
      <c r="AA2" s="4" t="s">
        <v>51</v>
      </c>
      <c r="AB2" s="4" t="s">
        <v>52</v>
      </c>
      <c r="AC2" s="4" t="s">
        <v>53</v>
      </c>
      <c r="AD2" s="4" t="s">
        <v>47</v>
      </c>
      <c r="AE2" s="4" t="s">
        <v>48</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71</v>
      </c>
      <c r="AG3" s="5" t="s">
        <v>31</v>
      </c>
    </row>
    <row r="4" spans="1:33" ht="50.1" customHeight="1" x14ac:dyDescent="0.25">
      <c r="A4" s="6" t="s">
        <v>33</v>
      </c>
      <c r="L4" s="4"/>
      <c r="M4" s="4"/>
      <c r="N4" s="4"/>
      <c r="O4" s="4"/>
      <c r="P4" s="4"/>
      <c r="Q4" s="4"/>
      <c r="R4" s="4"/>
      <c r="S4" s="4"/>
      <c r="T4" s="4"/>
      <c r="U4" s="4"/>
      <c r="V4" s="4"/>
      <c r="W4" s="4"/>
      <c r="X4" s="4"/>
      <c r="Y4" s="4"/>
      <c r="Z4" s="4"/>
      <c r="AA4" s="4"/>
      <c r="AB4" s="4"/>
      <c r="AC4" s="4"/>
      <c r="AD4" s="4"/>
      <c r="AE4" s="4"/>
      <c r="AF4" s="4"/>
      <c r="AG4" s="7">
        <f>COUNTA(Septembre34567891011121314[[#This Row],[1]:[   ]])</f>
        <v>0</v>
      </c>
    </row>
    <row r="5" spans="1:33" ht="50.1" customHeight="1" x14ac:dyDescent="0.25">
      <c r="A5" s="6" t="s">
        <v>34</v>
      </c>
      <c r="L5" s="4"/>
      <c r="M5" s="4"/>
      <c r="N5" s="4"/>
      <c r="O5" s="4"/>
      <c r="P5" s="4"/>
      <c r="Q5" s="4"/>
      <c r="R5" s="4"/>
      <c r="S5" s="4"/>
      <c r="T5" s="4"/>
      <c r="U5" s="4"/>
      <c r="V5" s="4"/>
      <c r="W5" s="4"/>
      <c r="X5" s="4"/>
      <c r="Y5" s="4"/>
      <c r="Z5" s="4"/>
      <c r="AA5" s="4"/>
      <c r="AB5" s="4"/>
      <c r="AC5" s="4"/>
      <c r="AD5" s="4"/>
      <c r="AE5" s="4"/>
      <c r="AF5" s="4"/>
      <c r="AG5" s="7">
        <f>COUNTA(Septembre34567891011121314[[#This Row],[1]:[   ]])</f>
        <v>0</v>
      </c>
    </row>
    <row r="6" spans="1:33" ht="50.1" customHeight="1" x14ac:dyDescent="0.25">
      <c r="A6" s="6" t="s">
        <v>35</v>
      </c>
      <c r="L6" s="4"/>
      <c r="M6" s="4"/>
      <c r="N6" s="4"/>
      <c r="O6" s="4"/>
      <c r="P6" s="4"/>
      <c r="Q6" s="4"/>
      <c r="R6" s="4"/>
      <c r="S6" s="4"/>
      <c r="T6" s="4"/>
      <c r="U6" s="4"/>
      <c r="V6" s="4"/>
      <c r="W6" s="4"/>
      <c r="X6" s="4"/>
      <c r="Y6" s="4"/>
      <c r="Z6" s="4"/>
      <c r="AA6" s="4"/>
      <c r="AB6" s="4"/>
      <c r="AC6" s="4"/>
      <c r="AD6" s="4"/>
      <c r="AE6" s="4"/>
      <c r="AF6" s="4"/>
      <c r="AG6" s="7">
        <f>COUNTA(Septembre34567891011121314[[#This Row],[1]:[   ]])</f>
        <v>0</v>
      </c>
    </row>
    <row r="7" spans="1:33" ht="50.1" customHeight="1" x14ac:dyDescent="0.25">
      <c r="A7" s="6" t="s">
        <v>36</v>
      </c>
      <c r="L7" s="4"/>
      <c r="M7" s="4"/>
      <c r="N7" s="4"/>
      <c r="O7" s="4"/>
      <c r="P7" s="4"/>
      <c r="Q7" s="4"/>
      <c r="R7" s="4"/>
      <c r="S7" s="4"/>
      <c r="T7" s="4"/>
      <c r="U7" s="4"/>
      <c r="V7" s="4"/>
      <c r="W7" s="4"/>
      <c r="X7" s="4"/>
      <c r="Y7" s="4"/>
      <c r="Z7" s="4"/>
      <c r="AA7" s="4"/>
      <c r="AB7" s="4"/>
      <c r="AC7" s="4"/>
      <c r="AD7" s="4"/>
      <c r="AE7" s="4"/>
      <c r="AF7" s="4"/>
      <c r="AG7" s="7">
        <f>COUNTA(Septembre34567891011121314[[#This Row],[1]:[   ]])</f>
        <v>0</v>
      </c>
    </row>
    <row r="8" spans="1:33" ht="50.1" customHeight="1" x14ac:dyDescent="0.25">
      <c r="A8" s="6" t="s">
        <v>37</v>
      </c>
      <c r="L8" s="4"/>
      <c r="M8" s="4"/>
      <c r="N8" s="4"/>
      <c r="O8" s="4"/>
      <c r="P8" s="4"/>
      <c r="Q8" s="4"/>
      <c r="R8" s="4"/>
      <c r="S8" s="4"/>
      <c r="T8" s="4"/>
      <c r="U8" s="4"/>
      <c r="V8" s="4"/>
      <c r="W8" s="4"/>
      <c r="X8" s="4"/>
      <c r="Y8" s="4"/>
      <c r="Z8" s="4"/>
      <c r="AA8" s="4"/>
      <c r="AB8" s="4"/>
      <c r="AC8" s="4"/>
      <c r="AD8" s="4"/>
      <c r="AE8" s="4"/>
      <c r="AF8" s="4"/>
      <c r="AG8" s="7">
        <f>COUNTA(Septembre34567891011121314[[#This Row],[1]:[   ]])</f>
        <v>0</v>
      </c>
    </row>
    <row r="9" spans="1:33" ht="50.1" customHeight="1" thickBot="1" x14ac:dyDescent="0.3">
      <c r="A9" s="6" t="s">
        <v>38</v>
      </c>
      <c r="L9" s="4"/>
      <c r="M9" s="4"/>
      <c r="N9" s="4"/>
      <c r="O9" s="4"/>
      <c r="P9" s="4"/>
      <c r="Q9" s="4"/>
      <c r="R9" s="4"/>
      <c r="S9" s="4"/>
      <c r="T9" s="4"/>
      <c r="U9" s="4"/>
      <c r="V9" s="4"/>
      <c r="W9" s="4"/>
      <c r="X9" s="4"/>
      <c r="Y9" s="4"/>
      <c r="Z9" s="4"/>
      <c r="AA9" s="4"/>
      <c r="AB9" s="4"/>
      <c r="AC9" s="4"/>
      <c r="AD9" s="4"/>
      <c r="AE9" s="4"/>
      <c r="AF9" s="4"/>
      <c r="AG9" s="11">
        <f>COUNTA(Septembre34567891011121314[[#This Row],[1]:[   ]])</f>
        <v>0</v>
      </c>
    </row>
    <row r="10" spans="1:33" ht="50.1" customHeight="1" thickTop="1" thickBot="1" x14ac:dyDescent="0.3">
      <c r="A10" s="6" t="s">
        <v>39</v>
      </c>
      <c r="L10" s="4"/>
      <c r="M10" s="4"/>
      <c r="N10" s="4"/>
      <c r="O10" s="4"/>
      <c r="P10" s="4"/>
      <c r="Q10" s="4"/>
      <c r="R10" s="4"/>
      <c r="S10" s="4"/>
      <c r="T10" s="4"/>
      <c r="U10" s="4"/>
      <c r="V10" s="4"/>
      <c r="W10" s="4"/>
      <c r="X10" s="4"/>
      <c r="Y10" s="4"/>
      <c r="Z10" s="4"/>
      <c r="AA10" s="4"/>
      <c r="AB10" s="4"/>
      <c r="AC10" s="4"/>
      <c r="AD10" s="4"/>
      <c r="AE10" s="4"/>
      <c r="AF10" s="4"/>
      <c r="AG10" s="11">
        <f>COUNTA(Septembre34567891011121314[[#This Row],[1]:[   ]])</f>
        <v>0</v>
      </c>
    </row>
    <row r="11" spans="1:33" ht="50.1" customHeight="1" thickTop="1" thickBot="1" x14ac:dyDescent="0.3">
      <c r="A11" s="6" t="s">
        <v>40</v>
      </c>
      <c r="L11" s="4"/>
      <c r="M11" s="4"/>
      <c r="N11" s="4"/>
      <c r="O11" s="4"/>
      <c r="P11" s="4"/>
      <c r="Q11" s="4"/>
      <c r="R11" s="4"/>
      <c r="S11" s="4"/>
      <c r="T11" s="4"/>
      <c r="U11" s="4"/>
      <c r="V11" s="4"/>
      <c r="W11" s="4"/>
      <c r="X11" s="4"/>
      <c r="Y11" s="4"/>
      <c r="Z11" s="4"/>
      <c r="AA11" s="4"/>
      <c r="AB11" s="4"/>
      <c r="AC11" s="4"/>
      <c r="AD11" s="4"/>
      <c r="AE11" s="4"/>
      <c r="AF11" s="4"/>
      <c r="AG11" s="11">
        <f>COUNTA(Septembre34567891011121314[[#This Row],[1]:[   ]])</f>
        <v>0</v>
      </c>
    </row>
    <row r="12" spans="1:33" ht="50.1" customHeight="1" thickTop="1" thickBot="1" x14ac:dyDescent="0.3">
      <c r="A12" s="6" t="s">
        <v>41</v>
      </c>
      <c r="L12" s="4"/>
      <c r="M12" s="4"/>
      <c r="N12" s="4"/>
      <c r="O12" s="4"/>
      <c r="P12" s="4"/>
      <c r="Q12" s="4"/>
      <c r="R12" s="4"/>
      <c r="S12" s="4"/>
      <c r="T12" s="4"/>
      <c r="U12" s="4"/>
      <c r="V12" s="4"/>
      <c r="W12" s="4"/>
      <c r="X12" s="4"/>
      <c r="Y12" s="4"/>
      <c r="Z12" s="4"/>
      <c r="AA12" s="4"/>
      <c r="AB12" s="4"/>
      <c r="AC12" s="4"/>
      <c r="AD12" s="4"/>
      <c r="AE12" s="4"/>
      <c r="AF12" s="4"/>
      <c r="AG12" s="11">
        <f>COUNTA(Septembre34567891011121314[[#This Row],[1]:[   ]])</f>
        <v>0</v>
      </c>
    </row>
    <row r="13" spans="1:33" ht="50.1" customHeight="1" thickTop="1" x14ac:dyDescent="0.25">
      <c r="A13" s="6" t="s">
        <v>42</v>
      </c>
      <c r="L13" s="4"/>
      <c r="M13" s="4"/>
      <c r="N13" s="4"/>
      <c r="O13" s="4"/>
      <c r="P13" s="4"/>
      <c r="Q13" s="4"/>
      <c r="R13" s="4"/>
      <c r="S13" s="4"/>
      <c r="T13" s="4"/>
      <c r="U13" s="4"/>
      <c r="V13" s="4"/>
      <c r="W13" s="4"/>
      <c r="X13" s="4"/>
      <c r="Y13" s="4"/>
      <c r="Z13" s="4"/>
      <c r="AA13" s="4"/>
      <c r="AB13" s="4"/>
      <c r="AC13" s="4"/>
      <c r="AD13" s="4"/>
      <c r="AE13" s="4"/>
      <c r="AF13" s="4"/>
      <c r="AG13" s="7">
        <f>COUNTA(Septembre34567891011121314[[#This Row],[1]:[   ]])</f>
        <v>0</v>
      </c>
    </row>
    <row r="14" spans="1:33" ht="50.1" customHeight="1" thickBot="1" x14ac:dyDescent="0.3">
      <c r="A14" s="6" t="s">
        <v>43</v>
      </c>
      <c r="L14" s="4"/>
      <c r="M14" s="4"/>
      <c r="N14" s="4"/>
      <c r="O14" s="4"/>
      <c r="P14" s="4"/>
      <c r="Q14" s="4"/>
      <c r="R14" s="4"/>
      <c r="S14" s="4"/>
      <c r="T14" s="4"/>
      <c r="U14" s="4"/>
      <c r="V14" s="4"/>
      <c r="W14" s="4"/>
      <c r="X14" s="4"/>
      <c r="Y14" s="4"/>
      <c r="Z14" s="4"/>
      <c r="AA14" s="4"/>
      <c r="AB14" s="4"/>
      <c r="AC14" s="4"/>
      <c r="AD14" s="4"/>
      <c r="AE14" s="4"/>
      <c r="AF14" s="4"/>
      <c r="AG14" s="11">
        <f>COUNTA(Septembre34567891011121314[[#This Row],[1]:[   ]])</f>
        <v>0</v>
      </c>
    </row>
    <row r="15" spans="1:33" ht="50.1" customHeight="1" thickTop="1" thickBot="1" x14ac:dyDescent="0.3">
      <c r="A15" s="6" t="s">
        <v>44</v>
      </c>
      <c r="L15" s="4"/>
      <c r="M15" s="4"/>
      <c r="N15" s="4"/>
      <c r="O15" s="4"/>
      <c r="P15" s="4"/>
      <c r="Q15" s="4"/>
      <c r="R15" s="4"/>
      <c r="S15" s="4"/>
      <c r="T15" s="4"/>
      <c r="U15" s="4"/>
      <c r="V15" s="4"/>
      <c r="W15" s="4"/>
      <c r="X15" s="4"/>
      <c r="Y15" s="4"/>
      <c r="Z15" s="4"/>
      <c r="AA15" s="4"/>
      <c r="AB15" s="4"/>
      <c r="AC15" s="4"/>
      <c r="AD15" s="4"/>
      <c r="AE15" s="4"/>
      <c r="AF15" s="4"/>
      <c r="AG15" s="11">
        <f>COUNTA(Septembre34567891011121314[[#This Row],[1]:[   ]])</f>
        <v>0</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COUNTA(Septembre34567891011121314[[#This Row],[1]:[   ]])</f>
        <v>0</v>
      </c>
    </row>
    <row r="17" spans="1:33" x14ac:dyDescent="0.25">
      <c r="A17" s="9"/>
      <c r="B17" s="10">
        <f>SUBTOTAL(103,Septembre34567891011121314[1])</f>
        <v>0</v>
      </c>
      <c r="C17" s="10">
        <f>SUBTOTAL(103,Septembre34567891011121314[2])</f>
        <v>0</v>
      </c>
      <c r="D17" s="10">
        <f>SUBTOTAL(103,Septembre34567891011121314[3])</f>
        <v>0</v>
      </c>
      <c r="E17" s="10">
        <f>SUBTOTAL(103,Septembre34567891011121314[4])</f>
        <v>0</v>
      </c>
      <c r="F17" s="10">
        <f>SUBTOTAL(103,Septembre34567891011121314[5])</f>
        <v>0</v>
      </c>
      <c r="G17" s="10">
        <f>SUBTOTAL(103,Septembre34567891011121314[6])</f>
        <v>0</v>
      </c>
      <c r="H17" s="10">
        <f>SUBTOTAL(103,Septembre34567891011121314[7])</f>
        <v>0</v>
      </c>
      <c r="I17" s="10">
        <f>SUBTOTAL(103,Septembre34567891011121314[8])</f>
        <v>0</v>
      </c>
      <c r="J17" s="10">
        <f>SUBTOTAL(103,Septembre34567891011121314[9])</f>
        <v>0</v>
      </c>
      <c r="K17" s="10">
        <f>SUBTOTAL(103,Septembre34567891011121314[10])</f>
        <v>0</v>
      </c>
      <c r="L17" s="10">
        <f>SUBTOTAL(103,Septembre34567891011121314[11])</f>
        <v>0</v>
      </c>
      <c r="M17" s="10">
        <f>SUBTOTAL(103,Septembre34567891011121314[12])</f>
        <v>0</v>
      </c>
      <c r="N17" s="10">
        <f>SUBTOTAL(103,Septembre34567891011121314[13])</f>
        <v>0</v>
      </c>
      <c r="O17" s="10">
        <f>SUBTOTAL(103,Septembre34567891011121314[14])</f>
        <v>0</v>
      </c>
      <c r="P17" s="10">
        <f>SUBTOTAL(103,Septembre34567891011121314[15])</f>
        <v>0</v>
      </c>
      <c r="Q17" s="10">
        <f>SUBTOTAL(103,Septembre34567891011121314[16])</f>
        <v>0</v>
      </c>
      <c r="R17" s="10">
        <f>SUBTOTAL(103,Septembre34567891011121314[17])</f>
        <v>0</v>
      </c>
      <c r="S17" s="10">
        <f>SUBTOTAL(103,Septembre34567891011121314[18])</f>
        <v>0</v>
      </c>
      <c r="T17" s="10">
        <f>SUBTOTAL(103,Septembre34567891011121314[19])</f>
        <v>0</v>
      </c>
      <c r="U17" s="10">
        <f>SUBTOTAL(103,Septembre34567891011121314[20])</f>
        <v>0</v>
      </c>
      <c r="V17" s="10">
        <f>SUBTOTAL(103,Septembre34567891011121314[21])</f>
        <v>0</v>
      </c>
      <c r="W17" s="10">
        <f>SUBTOTAL(103,Septembre34567891011121314[22])</f>
        <v>0</v>
      </c>
      <c r="X17" s="10">
        <f>SUBTOTAL(103,Septembre34567891011121314[23])</f>
        <v>0</v>
      </c>
      <c r="Y17" s="10">
        <f>SUBTOTAL(103,Septembre34567891011121314[24])</f>
        <v>0</v>
      </c>
      <c r="Z17" s="10">
        <f>SUBTOTAL(103,Septembre34567891011121314[25])</f>
        <v>0</v>
      </c>
      <c r="AA17" s="10">
        <f>SUBTOTAL(103,Septembre34567891011121314[26])</f>
        <v>0</v>
      </c>
      <c r="AB17" s="10">
        <f>SUBTOTAL(103,Septembre34567891011121314[27])</f>
        <v>0</v>
      </c>
      <c r="AC17" s="10">
        <f>SUBTOTAL(103,Septembre34567891011121314[28])</f>
        <v>0</v>
      </c>
      <c r="AD17" s="10">
        <f>SUBTOTAL(103,Septembre34567891011121314[29])</f>
        <v>0</v>
      </c>
      <c r="AE17" s="10">
        <f>SUBTOTAL(109,Septembre34567891011121314[30])</f>
        <v>0</v>
      </c>
      <c r="AF17" s="10">
        <f>SUBTOTAL(109,Septembre34567891011121314[[   ]])</f>
        <v>0</v>
      </c>
      <c r="AG17" s="10">
        <f>SUBTOTAL(109,Septembre34567891011121314[Total des jours])</f>
        <v>0</v>
      </c>
    </row>
  </sheetData>
  <mergeCells count="1">
    <mergeCell ref="B1:AF1"/>
  </mergeCells>
  <phoneticPr fontId="5" type="noConversion"/>
  <conditionalFormatting sqref="L4:L9">
    <cfRule type="expression" dxfId="2433" priority="719" stopIfTrue="1">
      <formula>L4=CléPersonnel</formula>
    </cfRule>
    <cfRule type="expression" priority="715" stopIfTrue="1">
      <formula>L4=""</formula>
    </cfRule>
    <cfRule type="expression" dxfId="2432" priority="716" stopIfTrue="1">
      <formula>L4=CléPersonnalisée2</formula>
    </cfRule>
    <cfRule type="expression" dxfId="2431" priority="717" stopIfTrue="1">
      <formula>L4=CléPersonnalisée1</formula>
    </cfRule>
    <cfRule type="expression" dxfId="2430" priority="718" stopIfTrue="1">
      <formula>L4=CléMaladie</formula>
    </cfRule>
    <cfRule type="expression" dxfId="2429" priority="720" stopIfTrue="1">
      <formula>L4=CléCongé</formula>
    </cfRule>
  </conditionalFormatting>
  <conditionalFormatting sqref="L4:L15">
    <cfRule type="expression" dxfId="2428" priority="711" stopIfTrue="1">
      <formula>L4=CléPersonnalisée1</formula>
    </cfRule>
    <cfRule type="expression" priority="709" stopIfTrue="1">
      <formula>L4=""</formula>
    </cfRule>
    <cfRule type="expression" dxfId="2427" priority="710" stopIfTrue="1">
      <formula>L4=CléPersonnalisée2</formula>
    </cfRule>
    <cfRule type="expression" dxfId="2426" priority="712" stopIfTrue="1">
      <formula>L4=CléMaladie</formula>
    </cfRule>
    <cfRule type="expression" dxfId="2425" priority="713" stopIfTrue="1">
      <formula>L4=CléPersonnel</formula>
    </cfRule>
    <cfRule type="expression" dxfId="2424" priority="714" stopIfTrue="1">
      <formula>L4=CléCongé</formula>
    </cfRule>
  </conditionalFormatting>
  <conditionalFormatting sqref="L12:L15">
    <cfRule type="expression" dxfId="2423" priority="705" stopIfTrue="1">
      <formula>L12=CléPersonnalisée1</formula>
    </cfRule>
    <cfRule type="expression" dxfId="2422" priority="706" stopIfTrue="1">
      <formula>L12=CléMaladie</formula>
    </cfRule>
    <cfRule type="expression" dxfId="2421" priority="707" stopIfTrue="1">
      <formula>L12=CléPersonnel</formula>
    </cfRule>
    <cfRule type="expression" dxfId="2420" priority="708" stopIfTrue="1">
      <formula>L12=CléCongé</formula>
    </cfRule>
    <cfRule type="expression" priority="703" stopIfTrue="1">
      <formula>L12=""</formula>
    </cfRule>
    <cfRule type="expression" dxfId="2419" priority="704" stopIfTrue="1">
      <formula>L12=CléPersonnalisée2</formula>
    </cfRule>
  </conditionalFormatting>
  <conditionalFormatting sqref="M4:M5">
    <cfRule type="expression" dxfId="2418" priority="726" stopIfTrue="1">
      <formula>M4=CléCongé</formula>
    </cfRule>
    <cfRule type="expression" dxfId="2417" priority="730" stopIfTrue="1">
      <formula>M4=CléMaladie</formula>
    </cfRule>
    <cfRule type="expression" dxfId="2416" priority="729" stopIfTrue="1">
      <formula>M4=CléPersonnalisée1</formula>
    </cfRule>
    <cfRule type="expression" dxfId="2415" priority="723" stopIfTrue="1">
      <formula>M4=CléPersonnalisée1</formula>
    </cfRule>
    <cfRule type="expression" dxfId="2414" priority="724" stopIfTrue="1">
      <formula>M4=CléMaladie</formula>
    </cfRule>
    <cfRule type="expression" dxfId="2413" priority="725" stopIfTrue="1">
      <formula>M4=CléPersonnel</formula>
    </cfRule>
    <cfRule type="expression" priority="727" stopIfTrue="1">
      <formula>M4=""</formula>
    </cfRule>
    <cfRule type="expression" dxfId="2412" priority="728" stopIfTrue="1">
      <formula>M4=CléPersonnalisée2</formula>
    </cfRule>
    <cfRule type="expression" priority="721" stopIfTrue="1">
      <formula>M4=""</formula>
    </cfRule>
    <cfRule type="expression" dxfId="2411" priority="722" stopIfTrue="1">
      <formula>M4=CléPersonnalisée2</formula>
    </cfRule>
    <cfRule type="expression" dxfId="2410" priority="731" stopIfTrue="1">
      <formula>M4=CléPersonnel</formula>
    </cfRule>
    <cfRule type="expression" dxfId="2409" priority="732" stopIfTrue="1">
      <formula>M4=CléCongé</formula>
    </cfRule>
  </conditionalFormatting>
  <conditionalFormatting sqref="M4:M7">
    <cfRule type="expression" priority="733" stopIfTrue="1">
      <formula>M4=""</formula>
    </cfRule>
    <cfRule type="expression" dxfId="2408" priority="734" stopIfTrue="1">
      <formula>M4=CléPersonnalisée2</formula>
    </cfRule>
    <cfRule type="expression" dxfId="2407" priority="735" stopIfTrue="1">
      <formula>M4=CléPersonnalisée1</formula>
    </cfRule>
    <cfRule type="expression" dxfId="2406" priority="736" stopIfTrue="1">
      <formula>M4=CléMaladie</formula>
    </cfRule>
    <cfRule type="expression" dxfId="2405" priority="737" stopIfTrue="1">
      <formula>M4=CléPersonnel</formula>
    </cfRule>
    <cfRule type="expression" dxfId="2404" priority="738" stopIfTrue="1">
      <formula>M4=CléCongé</formula>
    </cfRule>
  </conditionalFormatting>
  <conditionalFormatting sqref="M8:M15">
    <cfRule type="expression" dxfId="2403" priority="749" stopIfTrue="1">
      <formula>M8=CléPersonnel</formula>
    </cfRule>
    <cfRule type="expression" dxfId="2402" priority="776" stopIfTrue="1">
      <formula>M8=CléPersonnalisée2</formula>
    </cfRule>
    <cfRule type="expression" dxfId="2401" priority="779" stopIfTrue="1">
      <formula>M8=CléPersonnel</formula>
    </cfRule>
    <cfRule type="expression" dxfId="2400" priority="778" stopIfTrue="1">
      <formula>M8=CléMaladie</formula>
    </cfRule>
    <cfRule type="expression" dxfId="2399" priority="777" stopIfTrue="1">
      <formula>M8=CléPersonnalisée1</formula>
    </cfRule>
    <cfRule type="expression" dxfId="2398" priority="750" stopIfTrue="1">
      <formula>M8=CléCongé</formula>
    </cfRule>
    <cfRule type="expression" priority="775" stopIfTrue="1">
      <formula>M8=""</formula>
    </cfRule>
    <cfRule type="expression" dxfId="2397" priority="780" stopIfTrue="1">
      <formula>M8=CléCongé</formula>
    </cfRule>
    <cfRule type="expression" priority="745" stopIfTrue="1">
      <formula>M8=""</formula>
    </cfRule>
    <cfRule type="expression" dxfId="2396" priority="746" stopIfTrue="1">
      <formula>M8=CléPersonnalisée2</formula>
    </cfRule>
    <cfRule type="expression" dxfId="2395" priority="747" stopIfTrue="1">
      <formula>M8=CléPersonnalisée1</formula>
    </cfRule>
    <cfRule type="expression" dxfId="2394" priority="748" stopIfTrue="1">
      <formula>M8=CléMaladie</formula>
    </cfRule>
  </conditionalFormatting>
  <conditionalFormatting sqref="M12:M15">
    <cfRule type="expression" dxfId="2393" priority="762" stopIfTrue="1">
      <formula>M12=CléCongé</formula>
    </cfRule>
    <cfRule type="expression" priority="763" stopIfTrue="1">
      <formula>M12=""</formula>
    </cfRule>
    <cfRule type="expression" dxfId="2392" priority="764" stopIfTrue="1">
      <formula>M12=CléPersonnalisée2</formula>
    </cfRule>
    <cfRule type="expression" dxfId="2391" priority="765" stopIfTrue="1">
      <formula>M12=CléPersonnalisée1</formula>
    </cfRule>
    <cfRule type="expression" dxfId="2390" priority="767" stopIfTrue="1">
      <formula>M12=CléPersonnel</formula>
    </cfRule>
    <cfRule type="expression" dxfId="2389" priority="768" stopIfTrue="1">
      <formula>M12=CléCongé</formula>
    </cfRule>
    <cfRule type="expression" priority="757" stopIfTrue="1">
      <formula>M12=""</formula>
    </cfRule>
    <cfRule type="expression" dxfId="2388" priority="758" stopIfTrue="1">
      <formula>M12=CléPersonnalisée2</formula>
    </cfRule>
    <cfRule type="expression" priority="739" stopIfTrue="1">
      <formula>M12=""</formula>
    </cfRule>
    <cfRule type="expression" dxfId="2387" priority="766" stopIfTrue="1">
      <formula>M12=CléMaladie</formula>
    </cfRule>
    <cfRule type="expression" dxfId="2386" priority="741" stopIfTrue="1">
      <formula>M12=CléPersonnalisée1</formula>
    </cfRule>
    <cfRule type="expression" dxfId="2385" priority="742" stopIfTrue="1">
      <formula>M12=CléMaladie</formula>
    </cfRule>
    <cfRule type="expression" dxfId="2384" priority="743" stopIfTrue="1">
      <formula>M12=CléPersonnel</formula>
    </cfRule>
    <cfRule type="expression" dxfId="2383" priority="744" stopIfTrue="1">
      <formula>M12=CléCongé</formula>
    </cfRule>
    <cfRule type="expression" dxfId="2382" priority="759" stopIfTrue="1">
      <formula>M12=CléPersonnalisée1</formula>
    </cfRule>
    <cfRule type="expression" dxfId="2381" priority="760" stopIfTrue="1">
      <formula>M12=CléMaladie</formula>
    </cfRule>
    <cfRule type="expression" dxfId="2380" priority="761" stopIfTrue="1">
      <formula>M12=CléPersonnel</formula>
    </cfRule>
    <cfRule type="expression" dxfId="2379" priority="740" stopIfTrue="1">
      <formula>M12=CléPersonnalisée2</formula>
    </cfRule>
  </conditionalFormatting>
  <conditionalFormatting sqref="M13:M14">
    <cfRule type="expression" dxfId="2378" priority="752" stopIfTrue="1">
      <formula>M13=CléPersonnalisée2</formula>
    </cfRule>
    <cfRule type="expression" dxfId="2377" priority="753" stopIfTrue="1">
      <formula>M13=CléPersonnalisée1</formula>
    </cfRule>
    <cfRule type="expression" dxfId="2376" priority="754" stopIfTrue="1">
      <formula>M13=CléMaladie</formula>
    </cfRule>
    <cfRule type="expression" dxfId="2375" priority="755" stopIfTrue="1">
      <formula>M13=CléPersonnel</formula>
    </cfRule>
    <cfRule type="expression" dxfId="2374" priority="756" stopIfTrue="1">
      <formula>M13=CléCongé</formula>
    </cfRule>
    <cfRule type="expression" priority="751" stopIfTrue="1">
      <formula>M13=""</formula>
    </cfRule>
  </conditionalFormatting>
  <conditionalFormatting sqref="N4:N9">
    <cfRule type="expression" dxfId="2373" priority="639" stopIfTrue="1">
      <formula>N4=CléPersonnalisée1</formula>
    </cfRule>
    <cfRule type="expression" priority="637" stopIfTrue="1">
      <formula>N4=""</formula>
    </cfRule>
    <cfRule type="expression" dxfId="2372" priority="638" stopIfTrue="1">
      <formula>N4=CléPersonnalisée2</formula>
    </cfRule>
    <cfRule type="expression" dxfId="2371" priority="640" stopIfTrue="1">
      <formula>N4=CléMaladie</formula>
    </cfRule>
    <cfRule type="expression" dxfId="2370" priority="641" stopIfTrue="1">
      <formula>N4=CléPersonnel</formula>
    </cfRule>
    <cfRule type="expression" dxfId="2369" priority="642" stopIfTrue="1">
      <formula>N4=CléCongé</formula>
    </cfRule>
  </conditionalFormatting>
  <conditionalFormatting sqref="N4:N15">
    <cfRule type="expression" dxfId="2368" priority="636" stopIfTrue="1">
      <formula>N4=CléCongé</formula>
    </cfRule>
    <cfRule type="expression" dxfId="2367" priority="632" stopIfTrue="1">
      <formula>N4=CléPersonnalisée2</formula>
    </cfRule>
    <cfRule type="expression" dxfId="2366" priority="633" stopIfTrue="1">
      <formula>N4=CléPersonnalisée1</formula>
    </cfRule>
    <cfRule type="expression" dxfId="2365" priority="634" stopIfTrue="1">
      <formula>N4=CléMaladie</formula>
    </cfRule>
    <cfRule type="expression" dxfId="2364" priority="635" stopIfTrue="1">
      <formula>N4=CléPersonnel</formula>
    </cfRule>
    <cfRule type="expression" priority="631" stopIfTrue="1">
      <formula>N4=""</formula>
    </cfRule>
  </conditionalFormatting>
  <conditionalFormatting sqref="N12:N15">
    <cfRule type="expression" dxfId="2363" priority="630" stopIfTrue="1">
      <formula>N12=CléCongé</formula>
    </cfRule>
    <cfRule type="expression" priority="625" stopIfTrue="1">
      <formula>N12=""</formula>
    </cfRule>
    <cfRule type="expression" dxfId="2362" priority="626" stopIfTrue="1">
      <formula>N12=CléPersonnalisée2</formula>
    </cfRule>
    <cfRule type="expression" dxfId="2361" priority="627" stopIfTrue="1">
      <formula>N12=CléPersonnalisée1</formula>
    </cfRule>
    <cfRule type="expression" dxfId="2360" priority="628" stopIfTrue="1">
      <formula>N12=CléMaladie</formula>
    </cfRule>
    <cfRule type="expression" dxfId="2359" priority="629" stopIfTrue="1">
      <formula>N12=CléPersonnel</formula>
    </cfRule>
  </conditionalFormatting>
  <conditionalFormatting sqref="O4:O5">
    <cfRule type="expression" dxfId="2358" priority="652" stopIfTrue="1">
      <formula>O4=CléMaladie</formula>
    </cfRule>
    <cfRule type="expression" priority="643" stopIfTrue="1">
      <formula>O4=""</formula>
    </cfRule>
    <cfRule type="expression" dxfId="2357" priority="644" stopIfTrue="1">
      <formula>O4=CléPersonnalisée2</formula>
    </cfRule>
    <cfRule type="expression" dxfId="2356" priority="645" stopIfTrue="1">
      <formula>O4=CléPersonnalisée1</formula>
    </cfRule>
    <cfRule type="expression" dxfId="2355" priority="646" stopIfTrue="1">
      <formula>O4=CléMaladie</formula>
    </cfRule>
    <cfRule type="expression" dxfId="2354" priority="647" stopIfTrue="1">
      <formula>O4=CléPersonnel</formula>
    </cfRule>
    <cfRule type="expression" dxfId="2353" priority="648" stopIfTrue="1">
      <formula>O4=CléCongé</formula>
    </cfRule>
    <cfRule type="expression" dxfId="2352" priority="653" stopIfTrue="1">
      <formula>O4=CléPersonnel</formula>
    </cfRule>
    <cfRule type="expression" priority="649" stopIfTrue="1">
      <formula>O4=""</formula>
    </cfRule>
    <cfRule type="expression" dxfId="2351" priority="650" stopIfTrue="1">
      <formula>O4=CléPersonnalisée2</formula>
    </cfRule>
    <cfRule type="expression" dxfId="2350" priority="651" stopIfTrue="1">
      <formula>O4=CléPersonnalisée1</formula>
    </cfRule>
    <cfRule type="expression" dxfId="2349" priority="654" stopIfTrue="1">
      <formula>O4=CléCongé</formula>
    </cfRule>
  </conditionalFormatting>
  <conditionalFormatting sqref="O4:O7">
    <cfRule type="expression" dxfId="2348" priority="657" stopIfTrue="1">
      <formula>O4=CléPersonnalisée1</formula>
    </cfRule>
    <cfRule type="expression" dxfId="2347" priority="658" stopIfTrue="1">
      <formula>O4=CléMaladie</formula>
    </cfRule>
    <cfRule type="expression" dxfId="2346" priority="659" stopIfTrue="1">
      <formula>O4=CléPersonnel</formula>
    </cfRule>
    <cfRule type="expression" dxfId="2345" priority="660" stopIfTrue="1">
      <formula>O4=CléCongé</formula>
    </cfRule>
    <cfRule type="expression" dxfId="2344" priority="656" stopIfTrue="1">
      <formula>O4=CléPersonnalisée2</formula>
    </cfRule>
    <cfRule type="expression" priority="655" stopIfTrue="1">
      <formula>O4=""</formula>
    </cfRule>
  </conditionalFormatting>
  <conditionalFormatting sqref="O8:O15">
    <cfRule type="expression" dxfId="2343" priority="668" stopIfTrue="1">
      <formula>O8=CléPersonnalisée2</formula>
    </cfRule>
    <cfRule type="expression" dxfId="2342" priority="672" stopIfTrue="1">
      <formula>O8=CléCongé</formula>
    </cfRule>
    <cfRule type="expression" dxfId="2341" priority="671" stopIfTrue="1">
      <formula>O8=CléPersonnel</formula>
    </cfRule>
    <cfRule type="expression" dxfId="2340" priority="670" stopIfTrue="1">
      <formula>O8=CléMaladie</formula>
    </cfRule>
    <cfRule type="expression" dxfId="2339" priority="669" stopIfTrue="1">
      <formula>O8=CléPersonnalisée1</formula>
    </cfRule>
    <cfRule type="expression" priority="667" stopIfTrue="1">
      <formula>O8=""</formula>
    </cfRule>
    <cfRule type="expression" dxfId="2338" priority="701" stopIfTrue="1">
      <formula>O8=CléPersonnel</formula>
    </cfRule>
    <cfRule type="expression" dxfId="2337" priority="702" stopIfTrue="1">
      <formula>O8=CléCongé</formula>
    </cfRule>
    <cfRule type="expression" priority="697" stopIfTrue="1">
      <formula>O8=""</formula>
    </cfRule>
    <cfRule type="expression" dxfId="2336" priority="700" stopIfTrue="1">
      <formula>O8=CléMaladie</formula>
    </cfRule>
    <cfRule type="expression" dxfId="2335" priority="699" stopIfTrue="1">
      <formula>O8=CléPersonnalisée1</formula>
    </cfRule>
    <cfRule type="expression" dxfId="2334" priority="698" stopIfTrue="1">
      <formula>O8=CléPersonnalisée2</formula>
    </cfRule>
  </conditionalFormatting>
  <conditionalFormatting sqref="O12:O15">
    <cfRule type="expression" dxfId="2333" priority="680" stopIfTrue="1">
      <formula>O12=CléPersonnalisée2</formula>
    </cfRule>
    <cfRule type="expression" dxfId="2332" priority="681" stopIfTrue="1">
      <formula>O12=CléPersonnalisée1</formula>
    </cfRule>
    <cfRule type="expression" dxfId="2331" priority="662" stopIfTrue="1">
      <formula>O12=CléPersonnalisée2</formula>
    </cfRule>
    <cfRule type="expression" priority="679" stopIfTrue="1">
      <formula>O12=""</formula>
    </cfRule>
    <cfRule type="expression" dxfId="2330" priority="683" stopIfTrue="1">
      <formula>O12=CléPersonnel</formula>
    </cfRule>
    <cfRule type="expression" dxfId="2329" priority="684" stopIfTrue="1">
      <formula>O12=CléCongé</formula>
    </cfRule>
    <cfRule type="expression" priority="685" stopIfTrue="1">
      <formula>O12=""</formula>
    </cfRule>
    <cfRule type="expression" dxfId="2328" priority="686" stopIfTrue="1">
      <formula>O12=CléPersonnalisée2</formula>
    </cfRule>
    <cfRule type="expression" dxfId="2327" priority="682" stopIfTrue="1">
      <formula>O12=CléMaladie</formula>
    </cfRule>
    <cfRule type="expression" dxfId="2326" priority="687" stopIfTrue="1">
      <formula>O12=CléPersonnalisée1</formula>
    </cfRule>
    <cfRule type="expression" priority="661" stopIfTrue="1">
      <formula>O12=""</formula>
    </cfRule>
    <cfRule type="expression" dxfId="2325" priority="666" stopIfTrue="1">
      <formula>O12=CléCongé</formula>
    </cfRule>
    <cfRule type="expression" dxfId="2324" priority="665" stopIfTrue="1">
      <formula>O12=CléPersonnel</formula>
    </cfRule>
    <cfRule type="expression" dxfId="2323" priority="664" stopIfTrue="1">
      <formula>O12=CléMaladie</formula>
    </cfRule>
    <cfRule type="expression" dxfId="2322" priority="663" stopIfTrue="1">
      <formula>O12=CléPersonnalisée1</formula>
    </cfRule>
    <cfRule type="expression" dxfId="2321" priority="690" stopIfTrue="1">
      <formula>O12=CléCongé</formula>
    </cfRule>
    <cfRule type="expression" dxfId="2320" priority="689" stopIfTrue="1">
      <formula>O12=CléPersonnel</formula>
    </cfRule>
    <cfRule type="expression" dxfId="2319" priority="688" stopIfTrue="1">
      <formula>O12=CléMaladie</formula>
    </cfRule>
  </conditionalFormatting>
  <conditionalFormatting sqref="O13:O14">
    <cfRule type="expression" dxfId="2318" priority="675" stopIfTrue="1">
      <formula>O13=CléPersonnalisée1</formula>
    </cfRule>
    <cfRule type="expression" dxfId="2317" priority="674" stopIfTrue="1">
      <formula>O13=CléPersonnalisée2</formula>
    </cfRule>
    <cfRule type="expression" priority="673" stopIfTrue="1">
      <formula>O13=""</formula>
    </cfRule>
    <cfRule type="expression" dxfId="2316" priority="677" stopIfTrue="1">
      <formula>O13=CléPersonnel</formula>
    </cfRule>
    <cfRule type="expression" dxfId="2315" priority="678" stopIfTrue="1">
      <formula>O13=CléCongé</formula>
    </cfRule>
    <cfRule type="expression" dxfId="2314" priority="676" stopIfTrue="1">
      <formula>O13=CléMaladie</formula>
    </cfRule>
  </conditionalFormatting>
  <conditionalFormatting sqref="P4:P9">
    <cfRule type="expression" dxfId="2313" priority="564" stopIfTrue="1">
      <formula>P4=CléCongé</formula>
    </cfRule>
    <cfRule type="expression" dxfId="2312" priority="561" stopIfTrue="1">
      <formula>P4=CléPersonnalisée1</formula>
    </cfRule>
    <cfRule type="expression" priority="559" stopIfTrue="1">
      <formula>P4=""</formula>
    </cfRule>
    <cfRule type="expression" dxfId="2311" priority="560" stopIfTrue="1">
      <formula>P4=CléPersonnalisée2</formula>
    </cfRule>
    <cfRule type="expression" dxfId="2310" priority="562" stopIfTrue="1">
      <formula>P4=CléMaladie</formula>
    </cfRule>
    <cfRule type="expression" dxfId="2309" priority="563" stopIfTrue="1">
      <formula>P4=CléPersonnel</formula>
    </cfRule>
  </conditionalFormatting>
  <conditionalFormatting sqref="P4:P15">
    <cfRule type="expression" priority="553" stopIfTrue="1">
      <formula>P4=""</formula>
    </cfRule>
    <cfRule type="expression" dxfId="2308" priority="554" stopIfTrue="1">
      <formula>P4=CléPersonnalisée2</formula>
    </cfRule>
    <cfRule type="expression" dxfId="2307" priority="555" stopIfTrue="1">
      <formula>P4=CléPersonnalisée1</formula>
    </cfRule>
    <cfRule type="expression" dxfId="2306" priority="556" stopIfTrue="1">
      <formula>P4=CléMaladie</formula>
    </cfRule>
    <cfRule type="expression" dxfId="2305" priority="557" stopIfTrue="1">
      <formula>P4=CléPersonnel</formula>
    </cfRule>
    <cfRule type="expression" dxfId="2304" priority="558" stopIfTrue="1">
      <formula>P4=CléCongé</formula>
    </cfRule>
  </conditionalFormatting>
  <conditionalFormatting sqref="P12:P15">
    <cfRule type="expression" dxfId="2303" priority="548" stopIfTrue="1">
      <formula>P12=CléPersonnalisée2</formula>
    </cfRule>
    <cfRule type="expression" dxfId="2302" priority="549" stopIfTrue="1">
      <formula>P12=CléPersonnalisée1</formula>
    </cfRule>
    <cfRule type="expression" dxfId="2301" priority="550" stopIfTrue="1">
      <formula>P12=CléMaladie</formula>
    </cfRule>
    <cfRule type="expression" dxfId="2300" priority="551" stopIfTrue="1">
      <formula>P12=CléPersonnel</formula>
    </cfRule>
    <cfRule type="expression" dxfId="2299" priority="552" stopIfTrue="1">
      <formula>P12=CléCongé</formula>
    </cfRule>
    <cfRule type="expression" priority="547" stopIfTrue="1">
      <formula>P12=""</formula>
    </cfRule>
  </conditionalFormatting>
  <conditionalFormatting sqref="Q4:Q5">
    <cfRule type="expression" dxfId="2298" priority="576" stopIfTrue="1">
      <formula>Q4=CléCongé</formula>
    </cfRule>
    <cfRule type="expression" dxfId="2297" priority="572" stopIfTrue="1">
      <formula>Q4=CléPersonnalisée2</formula>
    </cfRule>
    <cfRule type="expression" dxfId="2296" priority="567" stopIfTrue="1">
      <formula>Q4=CléPersonnalisée1</formula>
    </cfRule>
    <cfRule type="expression" dxfId="2295" priority="575" stopIfTrue="1">
      <formula>Q4=CléPersonnel</formula>
    </cfRule>
    <cfRule type="expression" dxfId="2294" priority="574" stopIfTrue="1">
      <formula>Q4=CléMaladie</formula>
    </cfRule>
    <cfRule type="expression" dxfId="2293" priority="573" stopIfTrue="1">
      <formula>Q4=CléPersonnalisée1</formula>
    </cfRule>
    <cfRule type="expression" priority="571" stopIfTrue="1">
      <formula>Q4=""</formula>
    </cfRule>
    <cfRule type="expression" dxfId="2292" priority="570" stopIfTrue="1">
      <formula>Q4=CléCongé</formula>
    </cfRule>
    <cfRule type="expression" dxfId="2291" priority="569" stopIfTrue="1">
      <formula>Q4=CléPersonnel</formula>
    </cfRule>
    <cfRule type="expression" dxfId="2290" priority="568" stopIfTrue="1">
      <formula>Q4=CléMaladie</formula>
    </cfRule>
    <cfRule type="expression" dxfId="2289" priority="566" stopIfTrue="1">
      <formula>Q4=CléPersonnalisée2</formula>
    </cfRule>
    <cfRule type="expression" priority="565" stopIfTrue="1">
      <formula>Q4=""</formula>
    </cfRule>
  </conditionalFormatting>
  <conditionalFormatting sqref="Q4:Q7">
    <cfRule type="expression" dxfId="2288" priority="579" stopIfTrue="1">
      <formula>Q4=CléPersonnalisée1</formula>
    </cfRule>
    <cfRule type="expression" priority="577" stopIfTrue="1">
      <formula>Q4=""</formula>
    </cfRule>
    <cfRule type="expression" dxfId="2287" priority="580" stopIfTrue="1">
      <formula>Q4=CléMaladie</formula>
    </cfRule>
    <cfRule type="expression" dxfId="2286" priority="581" stopIfTrue="1">
      <formula>Q4=CléPersonnel</formula>
    </cfRule>
    <cfRule type="expression" dxfId="2285" priority="582" stopIfTrue="1">
      <formula>Q4=CléCongé</formula>
    </cfRule>
    <cfRule type="expression" dxfId="2284" priority="578" stopIfTrue="1">
      <formula>Q4=CléPersonnalisée2</formula>
    </cfRule>
  </conditionalFormatting>
  <conditionalFormatting sqref="Q8:Q15">
    <cfRule type="expression" dxfId="2283" priority="594" stopIfTrue="1">
      <formula>Q8=CléCongé</formula>
    </cfRule>
    <cfRule type="expression" dxfId="2282" priority="593" stopIfTrue="1">
      <formula>Q8=CléPersonnel</formula>
    </cfRule>
    <cfRule type="expression" priority="589" stopIfTrue="1">
      <formula>Q8=""</formula>
    </cfRule>
    <cfRule type="expression" dxfId="2281" priority="590" stopIfTrue="1">
      <formula>Q8=CléPersonnalisée2</formula>
    </cfRule>
    <cfRule type="expression" dxfId="2280" priority="591" stopIfTrue="1">
      <formula>Q8=CléPersonnalisée1</formula>
    </cfRule>
    <cfRule type="expression" dxfId="2279" priority="592" stopIfTrue="1">
      <formula>Q8=CléMaladie</formula>
    </cfRule>
    <cfRule type="expression" dxfId="2278" priority="620" stopIfTrue="1">
      <formula>Q8=CléPersonnalisée2</formula>
    </cfRule>
    <cfRule type="expression" priority="619" stopIfTrue="1">
      <formula>Q8=""</formula>
    </cfRule>
    <cfRule type="expression" dxfId="2277" priority="621" stopIfTrue="1">
      <formula>Q8=CléPersonnalisée1</formula>
    </cfRule>
    <cfRule type="expression" dxfId="2276" priority="622" stopIfTrue="1">
      <formula>Q8=CléMaladie</formula>
    </cfRule>
    <cfRule type="expression" dxfId="2275" priority="623" stopIfTrue="1">
      <formula>Q8=CléPersonnel</formula>
    </cfRule>
    <cfRule type="expression" dxfId="2274" priority="624" stopIfTrue="1">
      <formula>Q8=CléCongé</formula>
    </cfRule>
  </conditionalFormatting>
  <conditionalFormatting sqref="Q12:Q15">
    <cfRule type="expression" priority="583" stopIfTrue="1">
      <formula>Q12=""</formula>
    </cfRule>
    <cfRule type="expression" dxfId="2273" priority="609" stopIfTrue="1">
      <formula>Q12=CléPersonnalisée1</formula>
    </cfRule>
    <cfRule type="expression" dxfId="2272" priority="608" stopIfTrue="1">
      <formula>Q12=CléPersonnalisée2</formula>
    </cfRule>
    <cfRule type="expression" priority="607" stopIfTrue="1">
      <formula>Q12=""</formula>
    </cfRule>
    <cfRule type="expression" dxfId="2271" priority="606" stopIfTrue="1">
      <formula>Q12=CléCongé</formula>
    </cfRule>
    <cfRule type="expression" dxfId="2270" priority="604" stopIfTrue="1">
      <formula>Q12=CléMaladie</formula>
    </cfRule>
    <cfRule type="expression" dxfId="2269" priority="603" stopIfTrue="1">
      <formula>Q12=CléPersonnalisée1</formula>
    </cfRule>
    <cfRule type="expression" dxfId="2268" priority="602" stopIfTrue="1">
      <formula>Q12=CléPersonnalisée2</formula>
    </cfRule>
    <cfRule type="expression" priority="601" stopIfTrue="1">
      <formula>Q12=""</formula>
    </cfRule>
    <cfRule type="expression" dxfId="2267" priority="605" stopIfTrue="1">
      <formula>Q12=CléPersonnel</formula>
    </cfRule>
    <cfRule type="expression" dxfId="2266" priority="612" stopIfTrue="1">
      <formula>Q12=CléCongé</formula>
    </cfRule>
    <cfRule type="expression" dxfId="2265" priority="611" stopIfTrue="1">
      <formula>Q12=CléPersonnel</formula>
    </cfRule>
    <cfRule type="expression" dxfId="2264" priority="610" stopIfTrue="1">
      <formula>Q12=CléMaladie</formula>
    </cfRule>
    <cfRule type="expression" dxfId="2263" priority="588" stopIfTrue="1">
      <formula>Q12=CléCongé</formula>
    </cfRule>
    <cfRule type="expression" dxfId="2262" priority="587" stopIfTrue="1">
      <formula>Q12=CléPersonnel</formula>
    </cfRule>
    <cfRule type="expression" dxfId="2261" priority="586" stopIfTrue="1">
      <formula>Q12=CléMaladie</formula>
    </cfRule>
    <cfRule type="expression" dxfId="2260" priority="585" stopIfTrue="1">
      <formula>Q12=CléPersonnalisée1</formula>
    </cfRule>
    <cfRule type="expression" dxfId="2259" priority="584" stopIfTrue="1">
      <formula>Q12=CléPersonnalisée2</formula>
    </cfRule>
  </conditionalFormatting>
  <conditionalFormatting sqref="Q13:Q14">
    <cfRule type="expression" dxfId="2258" priority="600" stopIfTrue="1">
      <formula>Q13=CléCongé</formula>
    </cfRule>
    <cfRule type="expression" dxfId="2257" priority="596" stopIfTrue="1">
      <formula>Q13=CléPersonnalisée2</formula>
    </cfRule>
    <cfRule type="expression" dxfId="2256" priority="597" stopIfTrue="1">
      <formula>Q13=CléPersonnalisée1</formula>
    </cfRule>
    <cfRule type="expression" dxfId="2255" priority="599" stopIfTrue="1">
      <formula>Q13=CléPersonnel</formula>
    </cfRule>
    <cfRule type="expression" dxfId="2254" priority="598" stopIfTrue="1">
      <formula>Q13=CléMaladie</formula>
    </cfRule>
    <cfRule type="expression" priority="595" stopIfTrue="1">
      <formula>Q13=""</formula>
    </cfRule>
  </conditionalFormatting>
  <conditionalFormatting sqref="R4:R9">
    <cfRule type="expression" priority="481" stopIfTrue="1">
      <formula>R4=""</formula>
    </cfRule>
    <cfRule type="expression" dxfId="2253" priority="482" stopIfTrue="1">
      <formula>R4=CléPersonnalisée2</formula>
    </cfRule>
    <cfRule type="expression" dxfId="2252" priority="483" stopIfTrue="1">
      <formula>R4=CléPersonnalisée1</formula>
    </cfRule>
    <cfRule type="expression" dxfId="2251" priority="485" stopIfTrue="1">
      <formula>R4=CléPersonnel</formula>
    </cfRule>
    <cfRule type="expression" dxfId="2250" priority="486" stopIfTrue="1">
      <formula>R4=CléCongé</formula>
    </cfRule>
    <cfRule type="expression" dxfId="2249" priority="484" stopIfTrue="1">
      <formula>R4=CléMaladie</formula>
    </cfRule>
  </conditionalFormatting>
  <conditionalFormatting sqref="R4:R15">
    <cfRule type="expression" dxfId="2248" priority="478" stopIfTrue="1">
      <formula>R4=CléMaladie</formula>
    </cfRule>
    <cfRule type="expression" dxfId="2247" priority="479" stopIfTrue="1">
      <formula>R4=CléPersonnel</formula>
    </cfRule>
    <cfRule type="expression" dxfId="2246" priority="480" stopIfTrue="1">
      <formula>R4=CléCongé</formula>
    </cfRule>
    <cfRule type="expression" dxfId="2245" priority="477" stopIfTrue="1">
      <formula>R4=CléPersonnalisée1</formula>
    </cfRule>
    <cfRule type="expression" priority="475" stopIfTrue="1">
      <formula>R4=""</formula>
    </cfRule>
    <cfRule type="expression" dxfId="2244" priority="476" stopIfTrue="1">
      <formula>R4=CléPersonnalisée2</formula>
    </cfRule>
  </conditionalFormatting>
  <conditionalFormatting sqref="R12:R15">
    <cfRule type="expression" dxfId="2243" priority="471" stopIfTrue="1">
      <formula>R12=CléPersonnalisée1</formula>
    </cfRule>
    <cfRule type="expression" dxfId="2242" priority="473" stopIfTrue="1">
      <formula>R12=CléPersonnel</formula>
    </cfRule>
    <cfRule type="expression" dxfId="2241" priority="474" stopIfTrue="1">
      <formula>R12=CléCongé</formula>
    </cfRule>
    <cfRule type="expression" dxfId="2240" priority="472" stopIfTrue="1">
      <formula>R12=CléMaladie</formula>
    </cfRule>
    <cfRule type="expression" priority="469" stopIfTrue="1">
      <formula>R12=""</formula>
    </cfRule>
    <cfRule type="expression" dxfId="2239" priority="470" stopIfTrue="1">
      <formula>R12=CléPersonnalisée2</formula>
    </cfRule>
  </conditionalFormatting>
  <conditionalFormatting sqref="S4:S5">
    <cfRule type="expression" priority="487" stopIfTrue="1">
      <formula>S4=""</formula>
    </cfRule>
    <cfRule type="expression" dxfId="2238" priority="492" stopIfTrue="1">
      <formula>S4=CléCongé</formula>
    </cfRule>
    <cfRule type="expression" dxfId="2237" priority="491" stopIfTrue="1">
      <formula>S4=CléPersonnel</formula>
    </cfRule>
    <cfRule type="expression" priority="493" stopIfTrue="1">
      <formula>S4=""</formula>
    </cfRule>
    <cfRule type="expression" dxfId="2236" priority="494" stopIfTrue="1">
      <formula>S4=CléPersonnalisée2</formula>
    </cfRule>
    <cfRule type="expression" dxfId="2235" priority="495" stopIfTrue="1">
      <formula>S4=CléPersonnalisée1</formula>
    </cfRule>
    <cfRule type="expression" dxfId="2234" priority="497" stopIfTrue="1">
      <formula>S4=CléPersonnel</formula>
    </cfRule>
    <cfRule type="expression" dxfId="2233" priority="498" stopIfTrue="1">
      <formula>S4=CléCongé</formula>
    </cfRule>
    <cfRule type="expression" dxfId="2232" priority="489" stopIfTrue="1">
      <formula>S4=CléPersonnalisée1</formula>
    </cfRule>
    <cfRule type="expression" dxfId="2231" priority="496" stopIfTrue="1">
      <formula>S4=CléMaladie</formula>
    </cfRule>
    <cfRule type="expression" dxfId="2230" priority="490" stopIfTrue="1">
      <formula>S4=CléMaladie</formula>
    </cfRule>
    <cfRule type="expression" dxfId="2229" priority="488" stopIfTrue="1">
      <formula>S4=CléPersonnalisée2</formula>
    </cfRule>
  </conditionalFormatting>
  <conditionalFormatting sqref="S4:S7">
    <cfRule type="expression" priority="499" stopIfTrue="1">
      <formula>S4=""</formula>
    </cfRule>
    <cfRule type="expression" dxfId="2228" priority="500" stopIfTrue="1">
      <formula>S4=CléPersonnalisée2</formula>
    </cfRule>
    <cfRule type="expression" dxfId="2227" priority="501" stopIfTrue="1">
      <formula>S4=CléPersonnalisée1</formula>
    </cfRule>
    <cfRule type="expression" dxfId="2226" priority="502" stopIfTrue="1">
      <formula>S4=CléMaladie</formula>
    </cfRule>
    <cfRule type="expression" dxfId="2225" priority="503" stopIfTrue="1">
      <formula>S4=CléPersonnel</formula>
    </cfRule>
    <cfRule type="expression" dxfId="2224" priority="504" stopIfTrue="1">
      <formula>S4=CléCongé</formula>
    </cfRule>
  </conditionalFormatting>
  <conditionalFormatting sqref="S8:S15">
    <cfRule type="expression" priority="511" stopIfTrue="1">
      <formula>S8=""</formula>
    </cfRule>
    <cfRule type="expression" dxfId="2223" priority="512" stopIfTrue="1">
      <formula>S8=CléPersonnalisée2</formula>
    </cfRule>
    <cfRule type="expression" dxfId="2222" priority="513" stopIfTrue="1">
      <formula>S8=CléPersonnalisée1</formula>
    </cfRule>
    <cfRule type="expression" dxfId="2221" priority="514" stopIfTrue="1">
      <formula>S8=CléMaladie</formula>
    </cfRule>
    <cfRule type="expression" dxfId="2220" priority="515" stopIfTrue="1">
      <formula>S8=CléPersonnel</formula>
    </cfRule>
    <cfRule type="expression" dxfId="2219" priority="516" stopIfTrue="1">
      <formula>S8=CléCongé</formula>
    </cfRule>
    <cfRule type="expression" dxfId="2218" priority="542" stopIfTrue="1">
      <formula>S8=CléPersonnalisée2</formula>
    </cfRule>
    <cfRule type="expression" dxfId="2217" priority="546" stopIfTrue="1">
      <formula>S8=CléCongé</formula>
    </cfRule>
    <cfRule type="expression" dxfId="2216" priority="545" stopIfTrue="1">
      <formula>S8=CléPersonnel</formula>
    </cfRule>
    <cfRule type="expression" dxfId="2215" priority="544" stopIfTrue="1">
      <formula>S8=CléMaladie</formula>
    </cfRule>
    <cfRule type="expression" dxfId="2214" priority="543" stopIfTrue="1">
      <formula>S8=CléPersonnalisée1</formula>
    </cfRule>
    <cfRule type="expression" priority="541" stopIfTrue="1">
      <formula>S8=""</formula>
    </cfRule>
  </conditionalFormatting>
  <conditionalFormatting sqref="S12:S15">
    <cfRule type="expression" dxfId="2213" priority="533" stopIfTrue="1">
      <formula>S12=CléPersonnel</formula>
    </cfRule>
    <cfRule type="expression" priority="523" stopIfTrue="1">
      <formula>S12=""</formula>
    </cfRule>
    <cfRule type="expression" priority="529" stopIfTrue="1">
      <formula>S12=""</formula>
    </cfRule>
    <cfRule type="expression" dxfId="2212" priority="534" stopIfTrue="1">
      <formula>S12=CléCongé</formula>
    </cfRule>
    <cfRule type="expression" dxfId="2211" priority="507" stopIfTrue="1">
      <formula>S12=CléPersonnalisée1</formula>
    </cfRule>
    <cfRule type="expression" dxfId="2210" priority="506" stopIfTrue="1">
      <formula>S12=CléPersonnalisée2</formula>
    </cfRule>
    <cfRule type="expression" priority="505" stopIfTrue="1">
      <formula>S12=""</formula>
    </cfRule>
    <cfRule type="expression" dxfId="2209" priority="508" stopIfTrue="1">
      <formula>S12=CléMaladie</formula>
    </cfRule>
    <cfRule type="expression" dxfId="2208" priority="510" stopIfTrue="1">
      <formula>S12=CléCongé</formula>
    </cfRule>
    <cfRule type="expression" dxfId="2207" priority="509" stopIfTrue="1">
      <formula>S12=CléPersonnel</formula>
    </cfRule>
    <cfRule type="expression" dxfId="2206" priority="532" stopIfTrue="1">
      <formula>S12=CléMaladie</formula>
    </cfRule>
    <cfRule type="expression" dxfId="2205" priority="531" stopIfTrue="1">
      <formula>S12=CléPersonnalisée1</formula>
    </cfRule>
    <cfRule type="expression" dxfId="2204" priority="530" stopIfTrue="1">
      <formula>S12=CléPersonnalisée2</formula>
    </cfRule>
    <cfRule type="expression" dxfId="2203" priority="528" stopIfTrue="1">
      <formula>S12=CléCongé</formula>
    </cfRule>
    <cfRule type="expression" dxfId="2202" priority="527" stopIfTrue="1">
      <formula>S12=CléPersonnel</formula>
    </cfRule>
    <cfRule type="expression" dxfId="2201" priority="526" stopIfTrue="1">
      <formula>S12=CléMaladie</formula>
    </cfRule>
    <cfRule type="expression" dxfId="2200" priority="525" stopIfTrue="1">
      <formula>S12=CléPersonnalisée1</formula>
    </cfRule>
    <cfRule type="expression" dxfId="2199" priority="524" stopIfTrue="1">
      <formula>S12=CléPersonnalisée2</formula>
    </cfRule>
  </conditionalFormatting>
  <conditionalFormatting sqref="S13:S14">
    <cfRule type="expression" dxfId="2198" priority="519" stopIfTrue="1">
      <formula>S13=CléPersonnalisée1</formula>
    </cfRule>
    <cfRule type="expression" dxfId="2197" priority="522" stopIfTrue="1">
      <formula>S13=CléCongé</formula>
    </cfRule>
    <cfRule type="expression" dxfId="2196" priority="521" stopIfTrue="1">
      <formula>S13=CléPersonnel</formula>
    </cfRule>
    <cfRule type="expression" dxfId="2195" priority="520" stopIfTrue="1">
      <formula>S13=CléMaladie</formula>
    </cfRule>
    <cfRule type="expression" dxfId="2194" priority="518" stopIfTrue="1">
      <formula>S13=CléPersonnalisée2</formula>
    </cfRule>
    <cfRule type="expression" priority="517" stopIfTrue="1">
      <formula>S13=""</formula>
    </cfRule>
  </conditionalFormatting>
  <conditionalFormatting sqref="T4:T9">
    <cfRule type="expression" dxfId="2193" priority="405" stopIfTrue="1">
      <formula>T4=CléPersonnalisée1</formula>
    </cfRule>
    <cfRule type="expression" dxfId="2192" priority="406" stopIfTrue="1">
      <formula>T4=CléMaladie</formula>
    </cfRule>
    <cfRule type="expression" dxfId="2191" priority="407" stopIfTrue="1">
      <formula>T4=CléPersonnel</formula>
    </cfRule>
    <cfRule type="expression" dxfId="2190" priority="408" stopIfTrue="1">
      <formula>T4=CléCongé</formula>
    </cfRule>
    <cfRule type="expression" priority="403" stopIfTrue="1">
      <formula>T4=""</formula>
    </cfRule>
    <cfRule type="expression" dxfId="2189" priority="404" stopIfTrue="1">
      <formula>T4=CléPersonnalisée2</formula>
    </cfRule>
  </conditionalFormatting>
  <conditionalFormatting sqref="T4:T15">
    <cfRule type="expression" dxfId="2188" priority="398" stopIfTrue="1">
      <formula>T4=CléPersonnalisée2</formula>
    </cfRule>
    <cfRule type="expression" dxfId="2187" priority="399" stopIfTrue="1">
      <formula>T4=CléPersonnalisée1</formula>
    </cfRule>
    <cfRule type="expression" dxfId="2186" priority="402" stopIfTrue="1">
      <formula>T4=CléCongé</formula>
    </cfRule>
    <cfRule type="expression" priority="397" stopIfTrue="1">
      <formula>T4=""</formula>
    </cfRule>
    <cfRule type="expression" dxfId="2185" priority="401" stopIfTrue="1">
      <formula>T4=CléPersonnel</formula>
    </cfRule>
    <cfRule type="expression" dxfId="2184" priority="400" stopIfTrue="1">
      <formula>T4=CléMaladie</formula>
    </cfRule>
  </conditionalFormatting>
  <conditionalFormatting sqref="T12:T15">
    <cfRule type="expression" dxfId="2183" priority="396" stopIfTrue="1">
      <formula>T12=CléCongé</formula>
    </cfRule>
    <cfRule type="expression" dxfId="2182" priority="394" stopIfTrue="1">
      <formula>T12=CléMaladie</formula>
    </cfRule>
    <cfRule type="expression" priority="391" stopIfTrue="1">
      <formula>T12=""</formula>
    </cfRule>
    <cfRule type="expression" dxfId="2181" priority="392" stopIfTrue="1">
      <formula>T12=CléPersonnalisée2</formula>
    </cfRule>
    <cfRule type="expression" dxfId="2180" priority="393" stopIfTrue="1">
      <formula>T12=CléPersonnalisée1</formula>
    </cfRule>
    <cfRule type="expression" dxfId="2179" priority="395" stopIfTrue="1">
      <formula>T12=CléPersonnel</formula>
    </cfRule>
  </conditionalFormatting>
  <conditionalFormatting sqref="U4:U5">
    <cfRule type="expression" priority="409" stopIfTrue="1">
      <formula>U4=""</formula>
    </cfRule>
    <cfRule type="expression" dxfId="2178" priority="410" stopIfTrue="1">
      <formula>U4=CléPersonnalisée2</formula>
    </cfRule>
    <cfRule type="expression" dxfId="2177" priority="411" stopIfTrue="1">
      <formula>U4=CléPersonnalisée1</formula>
    </cfRule>
    <cfRule type="expression" dxfId="2176" priority="412" stopIfTrue="1">
      <formula>U4=CléMaladie</formula>
    </cfRule>
    <cfRule type="expression" dxfId="2175" priority="413" stopIfTrue="1">
      <formula>U4=CléPersonnel</formula>
    </cfRule>
    <cfRule type="expression" dxfId="2174" priority="414" stopIfTrue="1">
      <formula>U4=CléCongé</formula>
    </cfRule>
    <cfRule type="expression" priority="415" stopIfTrue="1">
      <formula>U4=""</formula>
    </cfRule>
    <cfRule type="expression" dxfId="2173" priority="416" stopIfTrue="1">
      <formula>U4=CléPersonnalisée2</formula>
    </cfRule>
    <cfRule type="expression" dxfId="2172" priority="417" stopIfTrue="1">
      <formula>U4=CléPersonnalisée1</formula>
    </cfRule>
    <cfRule type="expression" dxfId="2171" priority="418" stopIfTrue="1">
      <formula>U4=CléMaladie</formula>
    </cfRule>
    <cfRule type="expression" dxfId="2170" priority="419" stopIfTrue="1">
      <formula>U4=CléPersonnel</formula>
    </cfRule>
    <cfRule type="expression" dxfId="2169" priority="420" stopIfTrue="1">
      <formula>U4=CléCongé</formula>
    </cfRule>
  </conditionalFormatting>
  <conditionalFormatting sqref="U4:U7">
    <cfRule type="expression" dxfId="2168" priority="423" stopIfTrue="1">
      <formula>U4=CléPersonnalisée1</formula>
    </cfRule>
    <cfRule type="expression" dxfId="2167" priority="422" stopIfTrue="1">
      <formula>U4=CléPersonnalisée2</formula>
    </cfRule>
    <cfRule type="expression" priority="421" stopIfTrue="1">
      <formula>U4=""</formula>
    </cfRule>
    <cfRule type="expression" dxfId="2166" priority="426" stopIfTrue="1">
      <formula>U4=CléCongé</formula>
    </cfRule>
    <cfRule type="expression" dxfId="2165" priority="424" stopIfTrue="1">
      <formula>U4=CléMaladie</formula>
    </cfRule>
    <cfRule type="expression" dxfId="2164" priority="425" stopIfTrue="1">
      <formula>U4=CléPersonnel</formula>
    </cfRule>
  </conditionalFormatting>
  <conditionalFormatting sqref="U8:U15">
    <cfRule type="expression" dxfId="2163" priority="466" stopIfTrue="1">
      <formula>U8=CléMaladie</formula>
    </cfRule>
    <cfRule type="expression" priority="433" stopIfTrue="1">
      <formula>U8=""</formula>
    </cfRule>
    <cfRule type="expression" dxfId="2162" priority="467" stopIfTrue="1">
      <formula>U8=CléPersonnel</formula>
    </cfRule>
    <cfRule type="expression" dxfId="2161" priority="468" stopIfTrue="1">
      <formula>U8=CléCongé</formula>
    </cfRule>
    <cfRule type="expression" dxfId="2160" priority="435" stopIfTrue="1">
      <formula>U8=CléPersonnalisée1</formula>
    </cfRule>
    <cfRule type="expression" dxfId="2159" priority="434" stopIfTrue="1">
      <formula>U8=CléPersonnalisée2</formula>
    </cfRule>
    <cfRule type="expression" dxfId="2158" priority="436" stopIfTrue="1">
      <formula>U8=CléMaladie</formula>
    </cfRule>
    <cfRule type="expression" dxfId="2157" priority="437" stopIfTrue="1">
      <formula>U8=CléPersonnel</formula>
    </cfRule>
    <cfRule type="expression" dxfId="2156" priority="438" stopIfTrue="1">
      <formula>U8=CléCongé</formula>
    </cfRule>
    <cfRule type="expression" priority="463" stopIfTrue="1">
      <formula>U8=""</formula>
    </cfRule>
    <cfRule type="expression" dxfId="2155" priority="464" stopIfTrue="1">
      <formula>U8=CléPersonnalisée2</formula>
    </cfRule>
    <cfRule type="expression" dxfId="2154" priority="465" stopIfTrue="1">
      <formula>U8=CléPersonnalisée1</formula>
    </cfRule>
  </conditionalFormatting>
  <conditionalFormatting sqref="U12:U15">
    <cfRule type="expression" priority="445" stopIfTrue="1">
      <formula>U12=""</formula>
    </cfRule>
    <cfRule type="expression" dxfId="2153" priority="446" stopIfTrue="1">
      <formula>U12=CléPersonnalisée2</formula>
    </cfRule>
    <cfRule type="expression" dxfId="2152" priority="450" stopIfTrue="1">
      <formula>U12=CléCongé</formula>
    </cfRule>
    <cfRule type="expression" dxfId="2151" priority="447" stopIfTrue="1">
      <formula>U12=CléPersonnalisée1</formula>
    </cfRule>
    <cfRule type="expression" dxfId="2150" priority="448" stopIfTrue="1">
      <formula>U12=CléMaladie</formula>
    </cfRule>
    <cfRule type="expression" dxfId="2149" priority="449" stopIfTrue="1">
      <formula>U12=CléPersonnel</formula>
    </cfRule>
    <cfRule type="expression" dxfId="2148" priority="431" stopIfTrue="1">
      <formula>U12=CléPersonnel</formula>
    </cfRule>
    <cfRule type="expression" priority="427" stopIfTrue="1">
      <formula>U12=""</formula>
    </cfRule>
    <cfRule type="expression" dxfId="2147" priority="428" stopIfTrue="1">
      <formula>U12=CléPersonnalisée2</formula>
    </cfRule>
    <cfRule type="expression" dxfId="2146" priority="429" stopIfTrue="1">
      <formula>U12=CléPersonnalisée1</formula>
    </cfRule>
    <cfRule type="expression" dxfId="2145" priority="452" stopIfTrue="1">
      <formula>U12=CléPersonnalisée2</formula>
    </cfRule>
    <cfRule type="expression" dxfId="2144" priority="453" stopIfTrue="1">
      <formula>U12=CléPersonnalisée1</formula>
    </cfRule>
    <cfRule type="expression" dxfId="2143" priority="454" stopIfTrue="1">
      <formula>U12=CléMaladie</formula>
    </cfRule>
    <cfRule type="expression" dxfId="2142" priority="455" stopIfTrue="1">
      <formula>U12=CléPersonnel</formula>
    </cfRule>
    <cfRule type="expression" dxfId="2141" priority="456" stopIfTrue="1">
      <formula>U12=CléCongé</formula>
    </cfRule>
    <cfRule type="expression" dxfId="2140" priority="432" stopIfTrue="1">
      <formula>U12=CléCongé</formula>
    </cfRule>
    <cfRule type="expression" dxfId="2139" priority="430" stopIfTrue="1">
      <formula>U12=CléMaladie</formula>
    </cfRule>
    <cfRule type="expression" priority="451" stopIfTrue="1">
      <formula>U12=""</formula>
    </cfRule>
  </conditionalFormatting>
  <conditionalFormatting sqref="U13:U14">
    <cfRule type="expression" dxfId="2138" priority="443" stopIfTrue="1">
      <formula>U13=CléPersonnel</formula>
    </cfRule>
    <cfRule type="expression" dxfId="2137" priority="441" stopIfTrue="1">
      <formula>U13=CléPersonnalisée1</formula>
    </cfRule>
    <cfRule type="expression" dxfId="2136" priority="440" stopIfTrue="1">
      <formula>U13=CléPersonnalisée2</formula>
    </cfRule>
    <cfRule type="expression" dxfId="2135" priority="444" stopIfTrue="1">
      <formula>U13=CléCongé</formula>
    </cfRule>
    <cfRule type="expression" priority="439" stopIfTrue="1">
      <formula>U13=""</formula>
    </cfRule>
    <cfRule type="expression" dxfId="2134" priority="442" stopIfTrue="1">
      <formula>U13=CléMaladie</formula>
    </cfRule>
  </conditionalFormatting>
  <conditionalFormatting sqref="V4:V9">
    <cfRule type="expression" dxfId="2133" priority="327" stopIfTrue="1">
      <formula>V4=CléPersonnalisée1</formula>
    </cfRule>
    <cfRule type="expression" dxfId="2132" priority="328" stopIfTrue="1">
      <formula>V4=CléMaladie</formula>
    </cfRule>
    <cfRule type="expression" dxfId="2131" priority="330" stopIfTrue="1">
      <formula>V4=CléCongé</formula>
    </cfRule>
    <cfRule type="expression" priority="325" stopIfTrue="1">
      <formula>V4=""</formula>
    </cfRule>
    <cfRule type="expression" dxfId="2130" priority="329" stopIfTrue="1">
      <formula>V4=CléPersonnel</formula>
    </cfRule>
    <cfRule type="expression" dxfId="2129" priority="326" stopIfTrue="1">
      <formula>V4=CléPersonnalisée2</formula>
    </cfRule>
  </conditionalFormatting>
  <conditionalFormatting sqref="V4:V15">
    <cfRule type="expression" dxfId="2128" priority="322" stopIfTrue="1">
      <formula>V4=CléMaladie</formula>
    </cfRule>
    <cfRule type="expression" dxfId="2127" priority="321" stopIfTrue="1">
      <formula>V4=CléPersonnalisée1</formula>
    </cfRule>
    <cfRule type="expression" priority="319" stopIfTrue="1">
      <formula>V4=""</formula>
    </cfRule>
    <cfRule type="expression" dxfId="2126" priority="320" stopIfTrue="1">
      <formula>V4=CléPersonnalisée2</formula>
    </cfRule>
    <cfRule type="expression" dxfId="2125" priority="324" stopIfTrue="1">
      <formula>V4=CléCongé</formula>
    </cfRule>
    <cfRule type="expression" dxfId="2124" priority="323" stopIfTrue="1">
      <formula>V4=CléPersonnel</formula>
    </cfRule>
  </conditionalFormatting>
  <conditionalFormatting sqref="V12:V15">
    <cfRule type="expression" dxfId="2123" priority="317" stopIfTrue="1">
      <formula>V12=CléPersonnel</formula>
    </cfRule>
    <cfRule type="expression" dxfId="2122" priority="318" stopIfTrue="1">
      <formula>V12=CléCongé</formula>
    </cfRule>
    <cfRule type="expression" dxfId="2121" priority="316" stopIfTrue="1">
      <formula>V12=CléMaladie</formula>
    </cfRule>
    <cfRule type="expression" priority="313" stopIfTrue="1">
      <formula>V12=""</formula>
    </cfRule>
    <cfRule type="expression" dxfId="2120" priority="314" stopIfTrue="1">
      <formula>V12=CléPersonnalisée2</formula>
    </cfRule>
    <cfRule type="expression" dxfId="2119" priority="315" stopIfTrue="1">
      <formula>V12=CléPersonnalisée1</formula>
    </cfRule>
  </conditionalFormatting>
  <conditionalFormatting sqref="W4:W5">
    <cfRule type="expression" priority="331" stopIfTrue="1">
      <formula>W4=""</formula>
    </cfRule>
    <cfRule type="expression" dxfId="2118" priority="332" stopIfTrue="1">
      <formula>W4=CléPersonnalisée2</formula>
    </cfRule>
    <cfRule type="expression" dxfId="2117" priority="333" stopIfTrue="1">
      <formula>W4=CléPersonnalisée1</formula>
    </cfRule>
    <cfRule type="expression" dxfId="2116" priority="334" stopIfTrue="1">
      <formula>W4=CléMaladie</formula>
    </cfRule>
    <cfRule type="expression" dxfId="2115" priority="335" stopIfTrue="1">
      <formula>W4=CléPersonnel</formula>
    </cfRule>
    <cfRule type="expression" dxfId="2114" priority="336" stopIfTrue="1">
      <formula>W4=CléCongé</formula>
    </cfRule>
    <cfRule type="expression" dxfId="2113" priority="340" stopIfTrue="1">
      <formula>W4=CléMaladie</formula>
    </cfRule>
    <cfRule type="expression" dxfId="2112" priority="342" stopIfTrue="1">
      <formula>W4=CléCongé</formula>
    </cfRule>
    <cfRule type="expression" dxfId="2111" priority="341" stopIfTrue="1">
      <formula>W4=CléPersonnel</formula>
    </cfRule>
    <cfRule type="expression" priority="337" stopIfTrue="1">
      <formula>W4=""</formula>
    </cfRule>
    <cfRule type="expression" dxfId="2110" priority="339" stopIfTrue="1">
      <formula>W4=CléPersonnalisée1</formula>
    </cfRule>
    <cfRule type="expression" dxfId="2109" priority="338" stopIfTrue="1">
      <formula>W4=CléPersonnalisée2</formula>
    </cfRule>
  </conditionalFormatting>
  <conditionalFormatting sqref="W4:W7">
    <cfRule type="expression" dxfId="2108" priority="348" stopIfTrue="1">
      <formula>W4=CléCongé</formula>
    </cfRule>
    <cfRule type="expression" dxfId="2107" priority="347" stopIfTrue="1">
      <formula>W4=CléPersonnel</formula>
    </cfRule>
    <cfRule type="expression" dxfId="2106" priority="346" stopIfTrue="1">
      <formula>W4=CléMaladie</formula>
    </cfRule>
    <cfRule type="expression" dxfId="2105" priority="345" stopIfTrue="1">
      <formula>W4=CléPersonnalisée1</formula>
    </cfRule>
    <cfRule type="expression" dxfId="2104" priority="344" stopIfTrue="1">
      <formula>W4=CléPersonnalisée2</formula>
    </cfRule>
    <cfRule type="expression" priority="343" stopIfTrue="1">
      <formula>W4=""</formula>
    </cfRule>
  </conditionalFormatting>
  <conditionalFormatting sqref="W8:W15">
    <cfRule type="expression" dxfId="2103" priority="357" stopIfTrue="1">
      <formula>W8=CléPersonnalisée1</formula>
    </cfRule>
    <cfRule type="expression" dxfId="2102" priority="356" stopIfTrue="1">
      <formula>W8=CléPersonnalisée2</formula>
    </cfRule>
    <cfRule type="expression" priority="355" stopIfTrue="1">
      <formula>W8=""</formula>
    </cfRule>
    <cfRule type="expression" dxfId="2101" priority="390" stopIfTrue="1">
      <formula>W8=CléCongé</formula>
    </cfRule>
    <cfRule type="expression" dxfId="2100" priority="389" stopIfTrue="1">
      <formula>W8=CléPersonnel</formula>
    </cfRule>
    <cfRule type="expression" dxfId="2099" priority="388" stopIfTrue="1">
      <formula>W8=CléMaladie</formula>
    </cfRule>
    <cfRule type="expression" dxfId="2098" priority="387" stopIfTrue="1">
      <formula>W8=CléPersonnalisée1</formula>
    </cfRule>
    <cfRule type="expression" dxfId="2097" priority="386" stopIfTrue="1">
      <formula>W8=CléPersonnalisée2</formula>
    </cfRule>
    <cfRule type="expression" priority="385" stopIfTrue="1">
      <formula>W8=""</formula>
    </cfRule>
    <cfRule type="expression" dxfId="2096" priority="360" stopIfTrue="1">
      <formula>W8=CléCongé</formula>
    </cfRule>
    <cfRule type="expression" dxfId="2095" priority="359" stopIfTrue="1">
      <formula>W8=CléPersonnel</formula>
    </cfRule>
    <cfRule type="expression" dxfId="2094" priority="358" stopIfTrue="1">
      <formula>W8=CléMaladie</formula>
    </cfRule>
  </conditionalFormatting>
  <conditionalFormatting sqref="W12:W15">
    <cfRule type="expression" dxfId="2093" priority="378" stopIfTrue="1">
      <formula>W12=CléCongé</formula>
    </cfRule>
    <cfRule type="expression" dxfId="2092" priority="371" stopIfTrue="1">
      <formula>W12=CléPersonnel</formula>
    </cfRule>
    <cfRule type="expression" dxfId="2091" priority="376" stopIfTrue="1">
      <formula>W12=CléMaladie</formula>
    </cfRule>
    <cfRule type="expression" dxfId="2090" priority="375" stopIfTrue="1">
      <formula>W12=CléPersonnalisée1</formula>
    </cfRule>
    <cfRule type="expression" dxfId="2089" priority="374" stopIfTrue="1">
      <formula>W12=CléPersonnalisée2</formula>
    </cfRule>
    <cfRule type="expression" priority="373" stopIfTrue="1">
      <formula>W12=""</formula>
    </cfRule>
    <cfRule type="expression" priority="349" stopIfTrue="1">
      <formula>W12=""</formula>
    </cfRule>
    <cfRule type="expression" dxfId="2088" priority="350" stopIfTrue="1">
      <formula>W12=CléPersonnalisée2</formula>
    </cfRule>
    <cfRule type="expression" dxfId="2087" priority="351" stopIfTrue="1">
      <formula>W12=CléPersonnalisée1</formula>
    </cfRule>
    <cfRule type="expression" dxfId="2086" priority="352" stopIfTrue="1">
      <formula>W12=CléMaladie</formula>
    </cfRule>
    <cfRule type="expression" dxfId="2085" priority="353" stopIfTrue="1">
      <formula>W12=CléPersonnel</formula>
    </cfRule>
    <cfRule type="expression" dxfId="2084" priority="354" stopIfTrue="1">
      <formula>W12=CléCongé</formula>
    </cfRule>
    <cfRule type="expression" dxfId="2083" priority="377" stopIfTrue="1">
      <formula>W12=CléPersonnel</formula>
    </cfRule>
    <cfRule type="expression" priority="367" stopIfTrue="1">
      <formula>W12=""</formula>
    </cfRule>
    <cfRule type="expression" dxfId="2082" priority="368" stopIfTrue="1">
      <formula>W12=CléPersonnalisée2</formula>
    </cfRule>
    <cfRule type="expression" dxfId="2081" priority="372" stopIfTrue="1">
      <formula>W12=CléCongé</formula>
    </cfRule>
    <cfRule type="expression" dxfId="2080" priority="369" stopIfTrue="1">
      <formula>W12=CléPersonnalisée1</formula>
    </cfRule>
    <cfRule type="expression" dxfId="2079" priority="370" stopIfTrue="1">
      <formula>W12=CléMaladie</formula>
    </cfRule>
  </conditionalFormatting>
  <conditionalFormatting sqref="W13:W14">
    <cfRule type="expression" dxfId="2078" priority="363" stopIfTrue="1">
      <formula>W13=CléPersonnalisée1</formula>
    </cfRule>
    <cfRule type="expression" priority="361" stopIfTrue="1">
      <formula>W13=""</formula>
    </cfRule>
    <cfRule type="expression" dxfId="2077" priority="362" stopIfTrue="1">
      <formula>W13=CléPersonnalisée2</formula>
    </cfRule>
    <cfRule type="expression" dxfId="2076" priority="364" stopIfTrue="1">
      <formula>W13=CléMaladie</formula>
    </cfRule>
    <cfRule type="expression" dxfId="2075" priority="365" stopIfTrue="1">
      <formula>W13=CléPersonnel</formula>
    </cfRule>
    <cfRule type="expression" dxfId="2074" priority="366" stopIfTrue="1">
      <formula>W13=CléCongé</formula>
    </cfRule>
  </conditionalFormatting>
  <conditionalFormatting sqref="X4:X9">
    <cfRule type="expression" dxfId="2073" priority="312" stopIfTrue="1">
      <formula>X4=CléCongé</formula>
    </cfRule>
    <cfRule type="expression" dxfId="2072" priority="311" stopIfTrue="1">
      <formula>X4=CléPersonnel</formula>
    </cfRule>
    <cfRule type="expression" dxfId="2071" priority="310" stopIfTrue="1">
      <formula>X4=CléMaladie</formula>
    </cfRule>
    <cfRule type="expression" dxfId="2070" priority="309" stopIfTrue="1">
      <formula>X4=CléPersonnalisée1</formula>
    </cfRule>
    <cfRule type="expression" dxfId="2069" priority="308" stopIfTrue="1">
      <formula>X4=CléPersonnalisée2</formula>
    </cfRule>
    <cfRule type="expression" priority="307" stopIfTrue="1">
      <formula>X4=""</formula>
    </cfRule>
  </conditionalFormatting>
  <conditionalFormatting sqref="X4:X15">
    <cfRule type="expression" priority="301" stopIfTrue="1">
      <formula>X4=""</formula>
    </cfRule>
    <cfRule type="expression" dxfId="2068" priority="302" stopIfTrue="1">
      <formula>X4=CléPersonnalisée2</formula>
    </cfRule>
    <cfRule type="expression" dxfId="2067" priority="303" stopIfTrue="1">
      <formula>X4=CléPersonnalisée1</formula>
    </cfRule>
    <cfRule type="expression" dxfId="2066" priority="304" stopIfTrue="1">
      <formula>X4=CléMaladie</formula>
    </cfRule>
    <cfRule type="expression" dxfId="2065" priority="305" stopIfTrue="1">
      <formula>X4=CléPersonnel</formula>
    </cfRule>
    <cfRule type="expression" dxfId="2064" priority="306" stopIfTrue="1">
      <formula>X4=CléCongé</formula>
    </cfRule>
  </conditionalFormatting>
  <conditionalFormatting sqref="X12:X15">
    <cfRule type="expression" priority="295" stopIfTrue="1">
      <formula>X12=""</formula>
    </cfRule>
    <cfRule type="expression" dxfId="2063" priority="297" stopIfTrue="1">
      <formula>X12=CléPersonnalisée1</formula>
    </cfRule>
    <cfRule type="expression" dxfId="2062" priority="296" stopIfTrue="1">
      <formula>X12=CléPersonnalisée2</formula>
    </cfRule>
    <cfRule type="expression" dxfId="2061" priority="299" stopIfTrue="1">
      <formula>X12=CléPersonnel</formula>
    </cfRule>
    <cfRule type="expression" dxfId="2060" priority="300" stopIfTrue="1">
      <formula>X12=CléCongé</formula>
    </cfRule>
    <cfRule type="expression" dxfId="2059" priority="298" stopIfTrue="1">
      <formula>X12=CléMaladie</formula>
    </cfRule>
  </conditionalFormatting>
  <conditionalFormatting sqref="Y4:Y5">
    <cfRule type="expression" dxfId="2058" priority="162" stopIfTrue="1">
      <formula>Y4=CléCongé</formula>
    </cfRule>
    <cfRule type="expression" priority="163" stopIfTrue="1">
      <formula>Y4=""</formula>
    </cfRule>
    <cfRule type="expression" dxfId="2057" priority="161" stopIfTrue="1">
      <formula>Y4=CléPersonnel</formula>
    </cfRule>
    <cfRule type="expression" dxfId="2056" priority="158" stopIfTrue="1">
      <formula>Y4=CléPersonnalisée2</formula>
    </cfRule>
    <cfRule type="expression" dxfId="2055" priority="165" stopIfTrue="1">
      <formula>Y4=CléPersonnalisée1</formula>
    </cfRule>
    <cfRule type="expression" dxfId="2054" priority="166" stopIfTrue="1">
      <formula>Y4=CléMaladie</formula>
    </cfRule>
    <cfRule type="expression" dxfId="2053" priority="167" stopIfTrue="1">
      <formula>Y4=CléPersonnel</formula>
    </cfRule>
    <cfRule type="expression" dxfId="2052" priority="168" stopIfTrue="1">
      <formula>Y4=CléCongé</formula>
    </cfRule>
    <cfRule type="expression" dxfId="2051" priority="164" stopIfTrue="1">
      <formula>Y4=CléPersonnalisée2</formula>
    </cfRule>
    <cfRule type="expression" priority="157" stopIfTrue="1">
      <formula>Y4=""</formula>
    </cfRule>
    <cfRule type="expression" dxfId="2050" priority="159" stopIfTrue="1">
      <formula>Y4=CléPersonnalisée1</formula>
    </cfRule>
    <cfRule type="expression" dxfId="2049" priority="160" stopIfTrue="1">
      <formula>Y4=CléMaladie</formula>
    </cfRule>
  </conditionalFormatting>
  <conditionalFormatting sqref="Y4:Y7">
    <cfRule type="expression" dxfId="2048" priority="172" stopIfTrue="1">
      <formula>Y4=CléMaladie</formula>
    </cfRule>
    <cfRule type="expression" dxfId="2047" priority="174" stopIfTrue="1">
      <formula>Y4=CléCongé</formula>
    </cfRule>
    <cfRule type="expression" dxfId="2046" priority="173" stopIfTrue="1">
      <formula>Y4=CléPersonnel</formula>
    </cfRule>
    <cfRule type="expression" priority="169" stopIfTrue="1">
      <formula>Y4=""</formula>
    </cfRule>
    <cfRule type="expression" dxfId="2045" priority="170" stopIfTrue="1">
      <formula>Y4=CléPersonnalisée2</formula>
    </cfRule>
    <cfRule type="expression" dxfId="2044" priority="171" stopIfTrue="1">
      <formula>Y4=CléPersonnalisée1</formula>
    </cfRule>
  </conditionalFormatting>
  <conditionalFormatting sqref="Y8:Y15">
    <cfRule type="expression" dxfId="2043" priority="213" stopIfTrue="1">
      <formula>Y8=CléPersonnalisée1</formula>
    </cfRule>
    <cfRule type="expression" dxfId="2042" priority="212" stopIfTrue="1">
      <formula>Y8=CléPersonnalisée2</formula>
    </cfRule>
    <cfRule type="expression" dxfId="2041" priority="186" stopIfTrue="1">
      <formula>Y8=CléCongé</formula>
    </cfRule>
    <cfRule type="expression" dxfId="2040" priority="183" stopIfTrue="1">
      <formula>Y8=CléPersonnalisée1</formula>
    </cfRule>
    <cfRule type="expression" dxfId="2039" priority="216" stopIfTrue="1">
      <formula>Y8=CléCongé</formula>
    </cfRule>
    <cfRule type="expression" dxfId="2038" priority="182" stopIfTrue="1">
      <formula>Y8=CléPersonnalisée2</formula>
    </cfRule>
    <cfRule type="expression" priority="211" stopIfTrue="1">
      <formula>Y8=""</formula>
    </cfRule>
    <cfRule type="expression" priority="181" stopIfTrue="1">
      <formula>Y8=""</formula>
    </cfRule>
    <cfRule type="expression" dxfId="2037" priority="215" stopIfTrue="1">
      <formula>Y8=CléPersonnel</formula>
    </cfRule>
    <cfRule type="expression" dxfId="2036" priority="185" stopIfTrue="1">
      <formula>Y8=CléPersonnel</formula>
    </cfRule>
    <cfRule type="expression" dxfId="2035" priority="214" stopIfTrue="1">
      <formula>Y8=CléMaladie</formula>
    </cfRule>
    <cfRule type="expression" dxfId="2034" priority="184" stopIfTrue="1">
      <formula>Y8=CléMaladie</formula>
    </cfRule>
  </conditionalFormatting>
  <conditionalFormatting sqref="Y12:Y15">
    <cfRule type="expression" dxfId="2033" priority="198" stopIfTrue="1">
      <formula>Y12=CléCongé</formula>
    </cfRule>
    <cfRule type="expression" dxfId="2032" priority="197" stopIfTrue="1">
      <formula>Y12=CléPersonnel</formula>
    </cfRule>
    <cfRule type="expression" dxfId="2031" priority="196" stopIfTrue="1">
      <formula>Y12=CléMaladie</formula>
    </cfRule>
    <cfRule type="expression" dxfId="2030" priority="195" stopIfTrue="1">
      <formula>Y12=CléPersonnalisée1</formula>
    </cfRule>
    <cfRule type="expression" dxfId="2029" priority="194" stopIfTrue="1">
      <formula>Y12=CléPersonnalisée2</formula>
    </cfRule>
    <cfRule type="expression" priority="193" stopIfTrue="1">
      <formula>Y12=""</formula>
    </cfRule>
    <cfRule type="expression" dxfId="2028" priority="180" stopIfTrue="1">
      <formula>Y12=CléCongé</formula>
    </cfRule>
    <cfRule type="expression" dxfId="2027" priority="179" stopIfTrue="1">
      <formula>Y12=CléPersonnel</formula>
    </cfRule>
    <cfRule type="expression" dxfId="2026" priority="178" stopIfTrue="1">
      <formula>Y12=CléMaladie</formula>
    </cfRule>
    <cfRule type="expression" dxfId="2025" priority="177" stopIfTrue="1">
      <formula>Y12=CléPersonnalisée1</formula>
    </cfRule>
    <cfRule type="expression" dxfId="2024" priority="176" stopIfTrue="1">
      <formula>Y12=CléPersonnalisée2</formula>
    </cfRule>
    <cfRule type="expression" priority="175" stopIfTrue="1">
      <formula>Y12=""</formula>
    </cfRule>
    <cfRule type="expression" dxfId="2023" priority="201" stopIfTrue="1">
      <formula>Y12=CléPersonnalisée1</formula>
    </cfRule>
    <cfRule type="expression" dxfId="2022" priority="204" stopIfTrue="1">
      <formula>Y12=CléCongé</formula>
    </cfRule>
    <cfRule type="expression" dxfId="2021" priority="203" stopIfTrue="1">
      <formula>Y12=CléPersonnel</formula>
    </cfRule>
    <cfRule type="expression" dxfId="2020" priority="202" stopIfTrue="1">
      <formula>Y12=CléMaladie</formula>
    </cfRule>
    <cfRule type="expression" dxfId="2019" priority="200" stopIfTrue="1">
      <formula>Y12=CléPersonnalisée2</formula>
    </cfRule>
    <cfRule type="expression" priority="199" stopIfTrue="1">
      <formula>Y12=""</formula>
    </cfRule>
  </conditionalFormatting>
  <conditionalFormatting sqref="Y13:Y14">
    <cfRule type="expression" dxfId="2018" priority="190" stopIfTrue="1">
      <formula>Y13=CléMaladie</formula>
    </cfRule>
    <cfRule type="expression" dxfId="2017" priority="189" stopIfTrue="1">
      <formula>Y13=CléPersonnalisée1</formula>
    </cfRule>
    <cfRule type="expression" dxfId="2016" priority="192" stopIfTrue="1">
      <formula>Y13=CléCongé</formula>
    </cfRule>
    <cfRule type="expression" dxfId="2015" priority="191" stopIfTrue="1">
      <formula>Y13=CléPersonnel</formula>
    </cfRule>
    <cfRule type="expression" priority="187" stopIfTrue="1">
      <formula>Y13=""</formula>
    </cfRule>
    <cfRule type="expression" dxfId="2014" priority="188" stopIfTrue="1">
      <formula>Y13=CléPersonnalisée2</formula>
    </cfRule>
  </conditionalFormatting>
  <conditionalFormatting sqref="Z4:Z9">
    <cfRule type="expression" dxfId="2013" priority="94" stopIfTrue="1">
      <formula>Z4=CléMaladie</formula>
    </cfRule>
    <cfRule type="expression" dxfId="2012" priority="93" stopIfTrue="1">
      <formula>Z4=CléPersonnalisée1</formula>
    </cfRule>
    <cfRule type="expression" priority="91" stopIfTrue="1">
      <formula>Z4=""</formula>
    </cfRule>
    <cfRule type="expression" dxfId="2011" priority="92" stopIfTrue="1">
      <formula>Z4=CléPersonnalisée2</formula>
    </cfRule>
    <cfRule type="expression" dxfId="2010" priority="95" stopIfTrue="1">
      <formula>Z4=CléPersonnel</formula>
    </cfRule>
    <cfRule type="expression" dxfId="2009" priority="96" stopIfTrue="1">
      <formula>Z4=CléCongé</formula>
    </cfRule>
  </conditionalFormatting>
  <conditionalFormatting sqref="Z4:Z15">
    <cfRule type="expression" priority="85" stopIfTrue="1">
      <formula>Z4=""</formula>
    </cfRule>
    <cfRule type="expression" dxfId="2008" priority="90" stopIfTrue="1">
      <formula>Z4=CléCongé</formula>
    </cfRule>
    <cfRule type="expression" dxfId="2007" priority="86" stopIfTrue="1">
      <formula>Z4=CléPersonnalisée2</formula>
    </cfRule>
    <cfRule type="expression" dxfId="2006" priority="87" stopIfTrue="1">
      <formula>Z4=CléPersonnalisée1</formula>
    </cfRule>
    <cfRule type="expression" dxfId="2005" priority="88" stopIfTrue="1">
      <formula>Z4=CléMaladie</formula>
    </cfRule>
    <cfRule type="expression" dxfId="2004" priority="89" stopIfTrue="1">
      <formula>Z4=CléPersonnel</formula>
    </cfRule>
  </conditionalFormatting>
  <conditionalFormatting sqref="Z12:Z15">
    <cfRule type="expression" dxfId="2003" priority="83" stopIfTrue="1">
      <formula>Z12=CléPersonnel</formula>
    </cfRule>
    <cfRule type="expression" dxfId="2002" priority="84" stopIfTrue="1">
      <formula>Z12=CléCongé</formula>
    </cfRule>
    <cfRule type="expression" dxfId="2001" priority="81" stopIfTrue="1">
      <formula>Z12=CléPersonnalisée1</formula>
    </cfRule>
    <cfRule type="expression" priority="79" stopIfTrue="1">
      <formula>Z12=""</formula>
    </cfRule>
    <cfRule type="expression" dxfId="2000" priority="80" stopIfTrue="1">
      <formula>Z12=CléPersonnalisée2</formula>
    </cfRule>
    <cfRule type="expression" dxfId="1999" priority="82" stopIfTrue="1">
      <formula>Z12=CléMaladie</formula>
    </cfRule>
  </conditionalFormatting>
  <conditionalFormatting sqref="AA4:AA5">
    <cfRule type="expression" priority="103" stopIfTrue="1">
      <formula>AA4=""</formula>
    </cfRule>
    <cfRule type="expression" dxfId="1998" priority="100" stopIfTrue="1">
      <formula>AA4=CléMaladie</formula>
    </cfRule>
    <cfRule type="expression" dxfId="1997" priority="102" stopIfTrue="1">
      <formula>AA4=CléCongé</formula>
    </cfRule>
    <cfRule type="expression" priority="97" stopIfTrue="1">
      <formula>AA4=""</formula>
    </cfRule>
    <cfRule type="expression" dxfId="1996" priority="98" stopIfTrue="1">
      <formula>AA4=CléPersonnalisée2</formula>
    </cfRule>
    <cfRule type="expression" dxfId="1995" priority="99" stopIfTrue="1">
      <formula>AA4=CléPersonnalisée1</formula>
    </cfRule>
    <cfRule type="expression" dxfId="1994" priority="108" stopIfTrue="1">
      <formula>AA4=CléCongé</formula>
    </cfRule>
    <cfRule type="expression" dxfId="1993" priority="101" stopIfTrue="1">
      <formula>AA4=CléPersonnel</formula>
    </cfRule>
    <cfRule type="expression" dxfId="1992" priority="104" stopIfTrue="1">
      <formula>AA4=CléPersonnalisée2</formula>
    </cfRule>
    <cfRule type="expression" dxfId="1991" priority="105" stopIfTrue="1">
      <formula>AA4=CléPersonnalisée1</formula>
    </cfRule>
    <cfRule type="expression" dxfId="1990" priority="106" stopIfTrue="1">
      <formula>AA4=CléMaladie</formula>
    </cfRule>
    <cfRule type="expression" dxfId="1989" priority="107" stopIfTrue="1">
      <formula>AA4=CléPersonnel</formula>
    </cfRule>
  </conditionalFormatting>
  <conditionalFormatting sqref="AA4:AA7">
    <cfRule type="expression" dxfId="1988" priority="113" stopIfTrue="1">
      <formula>AA4=CléPersonnel</formula>
    </cfRule>
    <cfRule type="expression" dxfId="1987" priority="112" stopIfTrue="1">
      <formula>AA4=CléMaladie</formula>
    </cfRule>
    <cfRule type="expression" dxfId="1986" priority="111" stopIfTrue="1">
      <formula>AA4=CléPersonnalisée1</formula>
    </cfRule>
    <cfRule type="expression" dxfId="1985" priority="114" stopIfTrue="1">
      <formula>AA4=CléCongé</formula>
    </cfRule>
    <cfRule type="expression" dxfId="1984" priority="110" stopIfTrue="1">
      <formula>AA4=CléPersonnalisée2</formula>
    </cfRule>
    <cfRule type="expression" priority="109" stopIfTrue="1">
      <formula>AA4=""</formula>
    </cfRule>
  </conditionalFormatting>
  <conditionalFormatting sqref="AA8:AA15">
    <cfRule type="expression" dxfId="1983" priority="156" stopIfTrue="1">
      <formula>AA8=CléCongé</formula>
    </cfRule>
    <cfRule type="expression" dxfId="1982" priority="155" stopIfTrue="1">
      <formula>AA8=CléPersonnel</formula>
    </cfRule>
    <cfRule type="expression" dxfId="1981" priority="154" stopIfTrue="1">
      <formula>AA8=CléMaladie</formula>
    </cfRule>
    <cfRule type="expression" dxfId="1980" priority="152" stopIfTrue="1">
      <formula>AA8=CléPersonnalisée2</formula>
    </cfRule>
    <cfRule type="expression" priority="151" stopIfTrue="1">
      <formula>AA8=""</formula>
    </cfRule>
    <cfRule type="expression" dxfId="1979" priority="125" stopIfTrue="1">
      <formula>AA8=CléPersonnel</formula>
    </cfRule>
    <cfRule type="expression" dxfId="1978" priority="153" stopIfTrue="1">
      <formula>AA8=CléPersonnalisée1</formula>
    </cfRule>
    <cfRule type="expression" priority="121" stopIfTrue="1">
      <formula>AA8=""</formula>
    </cfRule>
    <cfRule type="expression" dxfId="1977" priority="122" stopIfTrue="1">
      <formula>AA8=CléPersonnalisée2</formula>
    </cfRule>
    <cfRule type="expression" dxfId="1976" priority="123" stopIfTrue="1">
      <formula>AA8=CléPersonnalisée1</formula>
    </cfRule>
    <cfRule type="expression" dxfId="1975" priority="124" stopIfTrue="1">
      <formula>AA8=CléMaladie</formula>
    </cfRule>
    <cfRule type="expression" dxfId="1974" priority="126" stopIfTrue="1">
      <formula>AA8=CléCongé</formula>
    </cfRule>
  </conditionalFormatting>
  <conditionalFormatting sqref="AA12:AA15">
    <cfRule type="expression" dxfId="1973" priority="137" stopIfTrue="1">
      <formula>AA12=CléPersonnel</formula>
    </cfRule>
    <cfRule type="expression" dxfId="1972" priority="118" stopIfTrue="1">
      <formula>AA12=CléMaladie</formula>
    </cfRule>
    <cfRule type="expression" dxfId="1971" priority="141" stopIfTrue="1">
      <formula>AA12=CléPersonnalisée1</formula>
    </cfRule>
    <cfRule type="expression" dxfId="1970" priority="142" stopIfTrue="1">
      <formula>AA12=CléMaladie</formula>
    </cfRule>
    <cfRule type="expression" dxfId="1969" priority="140" stopIfTrue="1">
      <formula>AA12=CléPersonnalisée2</formula>
    </cfRule>
    <cfRule type="expression" dxfId="1968" priority="143" stopIfTrue="1">
      <formula>AA12=CléPersonnel</formula>
    </cfRule>
    <cfRule type="expression" dxfId="1967" priority="134" stopIfTrue="1">
      <formula>AA12=CléPersonnalisée2</formula>
    </cfRule>
    <cfRule type="expression" dxfId="1966" priority="119" stopIfTrue="1">
      <formula>AA12=CléPersonnel</formula>
    </cfRule>
    <cfRule type="expression" dxfId="1965" priority="136" stopIfTrue="1">
      <formula>AA12=CléMaladie</formula>
    </cfRule>
    <cfRule type="expression" dxfId="1964" priority="116" stopIfTrue="1">
      <formula>AA12=CléPersonnalisée2</formula>
    </cfRule>
    <cfRule type="expression" priority="139" stopIfTrue="1">
      <formula>AA12=""</formula>
    </cfRule>
    <cfRule type="expression" dxfId="1963" priority="117" stopIfTrue="1">
      <formula>AA12=CléPersonnalisée1</formula>
    </cfRule>
    <cfRule type="expression" dxfId="1962" priority="144" stopIfTrue="1">
      <formula>AA12=CléCongé</formula>
    </cfRule>
    <cfRule type="expression" dxfId="1961" priority="120" stopIfTrue="1">
      <formula>AA12=CléCongé</formula>
    </cfRule>
    <cfRule type="expression" priority="133" stopIfTrue="1">
      <formula>AA12=""</formula>
    </cfRule>
    <cfRule type="expression" priority="115" stopIfTrue="1">
      <formula>AA12=""</formula>
    </cfRule>
    <cfRule type="expression" dxfId="1960" priority="135" stopIfTrue="1">
      <formula>AA12=CléPersonnalisée1</formula>
    </cfRule>
    <cfRule type="expression" dxfId="1959" priority="138" stopIfTrue="1">
      <formula>AA12=CléCongé</formula>
    </cfRule>
  </conditionalFormatting>
  <conditionalFormatting sqref="AA13:AA14">
    <cfRule type="expression" dxfId="1958" priority="129" stopIfTrue="1">
      <formula>AA13=CléPersonnalisée1</formula>
    </cfRule>
    <cfRule type="expression" dxfId="1957" priority="131" stopIfTrue="1">
      <formula>AA13=CléPersonnel</formula>
    </cfRule>
    <cfRule type="expression" dxfId="1956" priority="132" stopIfTrue="1">
      <formula>AA13=CléCongé</formula>
    </cfRule>
    <cfRule type="expression" dxfId="1955" priority="130" stopIfTrue="1">
      <formula>AA13=CléMaladie</formula>
    </cfRule>
    <cfRule type="expression" dxfId="1954" priority="128" stopIfTrue="1">
      <formula>AA13=CléPersonnalisée2</formula>
    </cfRule>
    <cfRule type="expression" priority="127" stopIfTrue="1">
      <formula>AA13=""</formula>
    </cfRule>
  </conditionalFormatting>
  <conditionalFormatting sqref="AB4:AB9">
    <cfRule type="expression" dxfId="1953" priority="14" stopIfTrue="1">
      <formula>AB4=CléPersonnalisée2</formula>
    </cfRule>
    <cfRule type="expression" dxfId="1952" priority="18" stopIfTrue="1">
      <formula>AB4=CléCongé</formula>
    </cfRule>
    <cfRule type="expression" dxfId="1951" priority="16" stopIfTrue="1">
      <formula>AB4=CléMaladie</formula>
    </cfRule>
    <cfRule type="expression" dxfId="1950" priority="15" stopIfTrue="1">
      <formula>AB4=CléPersonnalisée1</formula>
    </cfRule>
    <cfRule type="expression" priority="13" stopIfTrue="1">
      <formula>AB4=""</formula>
    </cfRule>
    <cfRule type="expression" dxfId="1949" priority="17" stopIfTrue="1">
      <formula>AB4=CléPersonnel</formula>
    </cfRule>
  </conditionalFormatting>
  <conditionalFormatting sqref="AB4:AB15">
    <cfRule type="expression" priority="7" stopIfTrue="1">
      <formula>AB4=""</formula>
    </cfRule>
    <cfRule type="expression" dxfId="1948" priority="12" stopIfTrue="1">
      <formula>AB4=CléCongé</formula>
    </cfRule>
    <cfRule type="expression" dxfId="1947" priority="10" stopIfTrue="1">
      <formula>AB4=CléMaladie</formula>
    </cfRule>
    <cfRule type="expression" dxfId="1946" priority="9" stopIfTrue="1">
      <formula>AB4=CléPersonnalisée1</formula>
    </cfRule>
    <cfRule type="expression" dxfId="1945" priority="8" stopIfTrue="1">
      <formula>AB4=CléPersonnalisée2</formula>
    </cfRule>
    <cfRule type="expression" dxfId="1944" priority="11" stopIfTrue="1">
      <formula>AB4=CléPersonnel</formula>
    </cfRule>
  </conditionalFormatting>
  <conditionalFormatting sqref="AB12:AB15">
    <cfRule type="expression" dxfId="1943" priority="6" stopIfTrue="1">
      <formula>AB12=CléCongé</formula>
    </cfRule>
    <cfRule type="expression" dxfId="1942" priority="2" stopIfTrue="1">
      <formula>AB12=CléPersonnalisée2</formula>
    </cfRule>
    <cfRule type="expression" dxfId="1941" priority="5" stopIfTrue="1">
      <formula>AB12=CléPersonnel</formula>
    </cfRule>
    <cfRule type="expression" dxfId="1940" priority="4" stopIfTrue="1">
      <formula>AB12=CléMaladie</formula>
    </cfRule>
    <cfRule type="expression" dxfId="1939" priority="3" stopIfTrue="1">
      <formula>AB12=CléPersonnalisée1</formula>
    </cfRule>
    <cfRule type="expression" priority="1" stopIfTrue="1">
      <formula>AB12=""</formula>
    </cfRule>
  </conditionalFormatting>
  <conditionalFormatting sqref="AC4:AC5">
    <cfRule type="expression" dxfId="1938" priority="21" stopIfTrue="1">
      <formula>AC4=CléPersonnalisée1</formula>
    </cfRule>
    <cfRule type="expression" dxfId="1937" priority="22" stopIfTrue="1">
      <formula>AC4=CléMaladie</formula>
    </cfRule>
    <cfRule type="expression" dxfId="1936" priority="23" stopIfTrue="1">
      <formula>AC4=CléPersonnel</formula>
    </cfRule>
    <cfRule type="expression" dxfId="1935" priority="24" stopIfTrue="1">
      <formula>AC4=CléCongé</formula>
    </cfRule>
    <cfRule type="expression" dxfId="1934" priority="26" stopIfTrue="1">
      <formula>AC4=CléPersonnalisée2</formula>
    </cfRule>
    <cfRule type="expression" dxfId="1933" priority="27" stopIfTrue="1">
      <formula>AC4=CléPersonnalisée1</formula>
    </cfRule>
    <cfRule type="expression" dxfId="1932" priority="28" stopIfTrue="1">
      <formula>AC4=CléMaladie</formula>
    </cfRule>
    <cfRule type="expression" dxfId="1931" priority="29" stopIfTrue="1">
      <formula>AC4=CléPersonnel</formula>
    </cfRule>
    <cfRule type="expression" dxfId="1930" priority="30" stopIfTrue="1">
      <formula>AC4=CléCongé</formula>
    </cfRule>
    <cfRule type="expression" priority="25" stopIfTrue="1">
      <formula>AC4=""</formula>
    </cfRule>
    <cfRule type="expression" priority="19" stopIfTrue="1">
      <formula>AC4=""</formula>
    </cfRule>
    <cfRule type="expression" dxfId="1929" priority="20" stopIfTrue="1">
      <formula>AC4=CléPersonnalisée2</formula>
    </cfRule>
  </conditionalFormatting>
  <conditionalFormatting sqref="AC4:AC7">
    <cfRule type="expression" dxfId="1928" priority="34" stopIfTrue="1">
      <formula>AC4=CléMaladie</formula>
    </cfRule>
    <cfRule type="expression" dxfId="1927" priority="35" stopIfTrue="1">
      <formula>AC4=CléPersonnel</formula>
    </cfRule>
    <cfRule type="expression" dxfId="1926" priority="36" stopIfTrue="1">
      <formula>AC4=CléCongé</formula>
    </cfRule>
    <cfRule type="expression" priority="31" stopIfTrue="1">
      <formula>AC4=""</formula>
    </cfRule>
    <cfRule type="expression" dxfId="1925" priority="32" stopIfTrue="1">
      <formula>AC4=CléPersonnalisée2</formula>
    </cfRule>
    <cfRule type="expression" dxfId="1924" priority="33" stopIfTrue="1">
      <formula>AC4=CléPersonnalisée1</formula>
    </cfRule>
  </conditionalFormatting>
  <conditionalFormatting sqref="AC8:AC15">
    <cfRule type="expression" priority="43" stopIfTrue="1">
      <formula>AC8=""</formula>
    </cfRule>
    <cfRule type="expression" dxfId="1923" priority="44" stopIfTrue="1">
      <formula>AC8=CléPersonnalisée2</formula>
    </cfRule>
    <cfRule type="expression" dxfId="1922" priority="46" stopIfTrue="1">
      <formula>AC8=CléMaladie</formula>
    </cfRule>
    <cfRule type="expression" dxfId="1921" priority="47" stopIfTrue="1">
      <formula>AC8=CléPersonnel</formula>
    </cfRule>
    <cfRule type="expression" dxfId="1920" priority="48" stopIfTrue="1">
      <formula>AC8=CléCongé</formula>
    </cfRule>
    <cfRule type="expression" dxfId="1919" priority="74" stopIfTrue="1">
      <formula>AC8=CléPersonnalisée2</formula>
    </cfRule>
    <cfRule type="expression" priority="73" stopIfTrue="1">
      <formula>AC8=""</formula>
    </cfRule>
    <cfRule type="expression" dxfId="1918" priority="45" stopIfTrue="1">
      <formula>AC8=CléPersonnalisée1</formula>
    </cfRule>
    <cfRule type="expression" dxfId="1917" priority="78" stopIfTrue="1">
      <formula>AC8=CléCongé</formula>
    </cfRule>
    <cfRule type="expression" dxfId="1916" priority="77" stopIfTrue="1">
      <formula>AC8=CléPersonnel</formula>
    </cfRule>
    <cfRule type="expression" dxfId="1915" priority="76" stopIfTrue="1">
      <formula>AC8=CléMaladie</formula>
    </cfRule>
    <cfRule type="expression" dxfId="1914" priority="75" stopIfTrue="1">
      <formula>AC8=CléPersonnalisée1</formula>
    </cfRule>
  </conditionalFormatting>
  <conditionalFormatting sqref="AC12:AC15">
    <cfRule type="expression" dxfId="1913" priority="57" stopIfTrue="1">
      <formula>AC12=CléPersonnalisée1</formula>
    </cfRule>
    <cfRule type="expression" dxfId="1912" priority="56" stopIfTrue="1">
      <formula>AC12=CléPersonnalisée2</formula>
    </cfRule>
    <cfRule type="expression" priority="55" stopIfTrue="1">
      <formula>AC12=""</formula>
    </cfRule>
    <cfRule type="expression" dxfId="1911" priority="58" stopIfTrue="1">
      <formula>AC12=CléMaladie</formula>
    </cfRule>
    <cfRule type="expression" dxfId="1910" priority="42" stopIfTrue="1">
      <formula>AC12=CléCongé</formula>
    </cfRule>
    <cfRule type="expression" dxfId="1909" priority="41" stopIfTrue="1">
      <formula>AC12=CléPersonnel</formula>
    </cfRule>
    <cfRule type="expression" dxfId="1908" priority="40" stopIfTrue="1">
      <formula>AC12=CléMaladie</formula>
    </cfRule>
    <cfRule type="expression" dxfId="1907" priority="39" stopIfTrue="1">
      <formula>AC12=CléPersonnalisée1</formula>
    </cfRule>
    <cfRule type="expression" dxfId="1906" priority="38" stopIfTrue="1">
      <formula>AC12=CléPersonnalisée2</formula>
    </cfRule>
    <cfRule type="expression" dxfId="1905" priority="64" stopIfTrue="1">
      <formula>AC12=CléMaladie</formula>
    </cfRule>
    <cfRule type="expression" priority="37" stopIfTrue="1">
      <formula>AC12=""</formula>
    </cfRule>
    <cfRule type="expression" dxfId="1904" priority="66" stopIfTrue="1">
      <formula>AC12=CléCongé</formula>
    </cfRule>
    <cfRule type="expression" dxfId="1903" priority="65" stopIfTrue="1">
      <formula>AC12=CléPersonnel</formula>
    </cfRule>
    <cfRule type="expression" dxfId="1902" priority="63" stopIfTrue="1">
      <formula>AC12=CléPersonnalisée1</formula>
    </cfRule>
    <cfRule type="expression" dxfId="1901" priority="62" stopIfTrue="1">
      <formula>AC12=CléPersonnalisée2</formula>
    </cfRule>
    <cfRule type="expression" priority="61" stopIfTrue="1">
      <formula>AC12=""</formula>
    </cfRule>
    <cfRule type="expression" dxfId="1900" priority="60" stopIfTrue="1">
      <formula>AC12=CléCongé</formula>
    </cfRule>
    <cfRule type="expression" dxfId="1899" priority="59" stopIfTrue="1">
      <formula>AC12=CléPersonnel</formula>
    </cfRule>
  </conditionalFormatting>
  <conditionalFormatting sqref="AC13:AC14">
    <cfRule type="expression" priority="49" stopIfTrue="1">
      <formula>AC13=""</formula>
    </cfRule>
    <cfRule type="expression" dxfId="1898" priority="50" stopIfTrue="1">
      <formula>AC13=CléPersonnalisée2</formula>
    </cfRule>
    <cfRule type="expression" dxfId="1897" priority="54" stopIfTrue="1">
      <formula>AC13=CléCongé</formula>
    </cfRule>
    <cfRule type="expression" dxfId="1896" priority="53" stopIfTrue="1">
      <formula>AC13=CléPersonnel</formula>
    </cfRule>
    <cfRule type="expression" dxfId="1895" priority="52" stopIfTrue="1">
      <formula>AC13=CléMaladie</formula>
    </cfRule>
    <cfRule type="expression" dxfId="1894" priority="51" stopIfTrue="1">
      <formula>AC13=CléPersonnalisée1</formula>
    </cfRule>
  </conditionalFormatting>
  <conditionalFormatting sqref="AD4:AD9">
    <cfRule type="expression" dxfId="1893" priority="232" stopIfTrue="1">
      <formula>AD4=CléMaladie</formula>
    </cfRule>
    <cfRule type="expression" priority="229" stopIfTrue="1">
      <formula>AD4=""</formula>
    </cfRule>
    <cfRule type="expression" dxfId="1892" priority="230" stopIfTrue="1">
      <formula>AD4=CléPersonnalisée2</formula>
    </cfRule>
    <cfRule type="expression" dxfId="1891" priority="231" stopIfTrue="1">
      <formula>AD4=CléPersonnalisée1</formula>
    </cfRule>
    <cfRule type="expression" dxfId="1890" priority="233" stopIfTrue="1">
      <formula>AD4=CléPersonnel</formula>
    </cfRule>
    <cfRule type="expression" dxfId="1889" priority="234" stopIfTrue="1">
      <formula>AD4=CléCongé</formula>
    </cfRule>
  </conditionalFormatting>
  <conditionalFormatting sqref="AD4:AD15">
    <cfRule type="expression" dxfId="1888" priority="228" stopIfTrue="1">
      <formula>AD4=CléCongé</formula>
    </cfRule>
    <cfRule type="expression" dxfId="1887" priority="227" stopIfTrue="1">
      <formula>AD4=CléPersonnel</formula>
    </cfRule>
    <cfRule type="expression" dxfId="1886" priority="226" stopIfTrue="1">
      <formula>AD4=CléMaladie</formula>
    </cfRule>
    <cfRule type="expression" dxfId="1885" priority="225" stopIfTrue="1">
      <formula>AD4=CléPersonnalisée1</formula>
    </cfRule>
    <cfRule type="expression" dxfId="1884" priority="224" stopIfTrue="1">
      <formula>AD4=CléPersonnalisée2</formula>
    </cfRule>
    <cfRule type="expression" priority="223" stopIfTrue="1">
      <formula>AD4=""</formula>
    </cfRule>
  </conditionalFormatting>
  <conditionalFormatting sqref="AD12:AD15">
    <cfRule type="expression" dxfId="1883" priority="220" stopIfTrue="1">
      <formula>AD12=CléMaladie</formula>
    </cfRule>
    <cfRule type="expression" dxfId="1882" priority="221" stopIfTrue="1">
      <formula>AD12=CléPersonnel</formula>
    </cfRule>
    <cfRule type="expression" dxfId="1881" priority="219" stopIfTrue="1">
      <formula>AD12=CléPersonnalisée1</formula>
    </cfRule>
    <cfRule type="expression" dxfId="1880" priority="222" stopIfTrue="1">
      <formula>AD12=CléCongé</formula>
    </cfRule>
    <cfRule type="expression" dxfId="1879" priority="218" stopIfTrue="1">
      <formula>AD12=CléPersonnalisée2</formula>
    </cfRule>
    <cfRule type="expression" priority="217" stopIfTrue="1">
      <formula>AD12=""</formula>
    </cfRule>
  </conditionalFormatting>
  <conditionalFormatting sqref="AE4:AE5">
    <cfRule type="expression" dxfId="1878" priority="242" stopIfTrue="1">
      <formula>AE4=CléPersonnalisée2</formula>
    </cfRule>
    <cfRule type="expression" dxfId="1877" priority="236" stopIfTrue="1">
      <formula>AE4=CléPersonnalisée2</formula>
    </cfRule>
    <cfRule type="expression" dxfId="1876" priority="243" stopIfTrue="1">
      <formula>AE4=CléPersonnalisée1</formula>
    </cfRule>
    <cfRule type="expression" priority="241" stopIfTrue="1">
      <formula>AE4=""</formula>
    </cfRule>
    <cfRule type="expression" dxfId="1875" priority="244" stopIfTrue="1">
      <formula>AE4=CléMaladie</formula>
    </cfRule>
    <cfRule type="expression" priority="235" stopIfTrue="1">
      <formula>AE4=""</formula>
    </cfRule>
    <cfRule type="expression" dxfId="1874" priority="246" stopIfTrue="1">
      <formula>AE4=CléCongé</formula>
    </cfRule>
    <cfRule type="expression" dxfId="1873" priority="239" stopIfTrue="1">
      <formula>AE4=CléPersonnel</formula>
    </cfRule>
    <cfRule type="expression" dxfId="1872" priority="245" stopIfTrue="1">
      <formula>AE4=CléPersonnel</formula>
    </cfRule>
    <cfRule type="expression" dxfId="1871" priority="238" stopIfTrue="1">
      <formula>AE4=CléMaladie</formula>
    </cfRule>
    <cfRule type="expression" dxfId="1870" priority="237" stopIfTrue="1">
      <formula>AE4=CléPersonnalisée1</formula>
    </cfRule>
    <cfRule type="expression" dxfId="1869" priority="240" stopIfTrue="1">
      <formula>AE4=CléCongé</formula>
    </cfRule>
  </conditionalFormatting>
  <conditionalFormatting sqref="AE4:AE7">
    <cfRule type="expression" dxfId="1868" priority="250" stopIfTrue="1">
      <formula>AE4=CléMaladie</formula>
    </cfRule>
    <cfRule type="expression" dxfId="1867" priority="251" stopIfTrue="1">
      <formula>AE4=CléPersonnel</formula>
    </cfRule>
    <cfRule type="expression" dxfId="1866" priority="252" stopIfTrue="1">
      <formula>AE4=CléCongé</formula>
    </cfRule>
    <cfRule type="expression" dxfId="1865" priority="249" stopIfTrue="1">
      <formula>AE4=CléPersonnalisée1</formula>
    </cfRule>
    <cfRule type="expression" dxfId="1864" priority="248" stopIfTrue="1">
      <formula>AE4=CléPersonnalisée2</formula>
    </cfRule>
    <cfRule type="expression" priority="247" stopIfTrue="1">
      <formula>AE4=""</formula>
    </cfRule>
  </conditionalFormatting>
  <conditionalFormatting sqref="AE8:AE15">
    <cfRule type="expression" dxfId="1863" priority="261" stopIfTrue="1">
      <formula>AE8=CléPersonnalisée1</formula>
    </cfRule>
    <cfRule type="expression" priority="289" stopIfTrue="1">
      <formula>AE8=""</formula>
    </cfRule>
    <cfRule type="expression" dxfId="1862" priority="290" stopIfTrue="1">
      <formula>AE8=CléPersonnalisée2</formula>
    </cfRule>
    <cfRule type="expression" dxfId="1861" priority="291" stopIfTrue="1">
      <formula>AE8=CléPersonnalisée1</formula>
    </cfRule>
    <cfRule type="expression" dxfId="1860" priority="292" stopIfTrue="1">
      <formula>AE8=CléMaladie</formula>
    </cfRule>
    <cfRule type="expression" dxfId="1859" priority="293" stopIfTrue="1">
      <formula>AE8=CléPersonnel</formula>
    </cfRule>
    <cfRule type="expression" dxfId="1858" priority="294" stopIfTrue="1">
      <formula>AE8=CléCongé</formula>
    </cfRule>
    <cfRule type="expression" dxfId="1857" priority="263" stopIfTrue="1">
      <formula>AE8=CléPersonnel</formula>
    </cfRule>
    <cfRule type="expression" dxfId="1856" priority="262" stopIfTrue="1">
      <formula>AE8=CléMaladie</formula>
    </cfRule>
    <cfRule type="expression" dxfId="1855" priority="264" stopIfTrue="1">
      <formula>AE8=CléCongé</formula>
    </cfRule>
    <cfRule type="expression" dxfId="1854" priority="260" stopIfTrue="1">
      <formula>AE8=CléPersonnalisée2</formula>
    </cfRule>
    <cfRule type="expression" priority="259" stopIfTrue="1">
      <formula>AE8=""</formula>
    </cfRule>
  </conditionalFormatting>
  <conditionalFormatting sqref="AE12:AE15">
    <cfRule type="expression" dxfId="1853" priority="276" stopIfTrue="1">
      <formula>AE12=CléCongé</formula>
    </cfRule>
    <cfRule type="expression" dxfId="1852" priority="275" stopIfTrue="1">
      <formula>AE12=CléPersonnel</formula>
    </cfRule>
    <cfRule type="expression" dxfId="1851" priority="274" stopIfTrue="1">
      <formula>AE12=CléMaladie</formula>
    </cfRule>
    <cfRule type="expression" dxfId="1850" priority="273" stopIfTrue="1">
      <formula>AE12=CléPersonnalisée1</formula>
    </cfRule>
    <cfRule type="expression" dxfId="1849" priority="272" stopIfTrue="1">
      <formula>AE12=CléPersonnalisée2</formula>
    </cfRule>
    <cfRule type="expression" priority="271" stopIfTrue="1">
      <formula>AE12=""</formula>
    </cfRule>
    <cfRule type="expression" dxfId="1848" priority="281" stopIfTrue="1">
      <formula>AE12=CléPersonnel</formula>
    </cfRule>
    <cfRule type="expression" priority="253" stopIfTrue="1">
      <formula>AE12=""</formula>
    </cfRule>
    <cfRule type="expression" dxfId="1847" priority="254" stopIfTrue="1">
      <formula>AE12=CléPersonnalisée2</formula>
    </cfRule>
    <cfRule type="expression" dxfId="1846" priority="255" stopIfTrue="1">
      <formula>AE12=CléPersonnalisée1</formula>
    </cfRule>
    <cfRule type="expression" dxfId="1845" priority="256" stopIfTrue="1">
      <formula>AE12=CléMaladie</formula>
    </cfRule>
    <cfRule type="expression" dxfId="1844" priority="257" stopIfTrue="1">
      <formula>AE12=CléPersonnel</formula>
    </cfRule>
    <cfRule type="expression" dxfId="1843" priority="258" stopIfTrue="1">
      <formula>AE12=CléCongé</formula>
    </cfRule>
    <cfRule type="expression" dxfId="1842" priority="280" stopIfTrue="1">
      <formula>AE12=CléMaladie</formula>
    </cfRule>
    <cfRule type="expression" dxfId="1841" priority="279" stopIfTrue="1">
      <formula>AE12=CléPersonnalisée1</formula>
    </cfRule>
    <cfRule type="expression" dxfId="1840" priority="278" stopIfTrue="1">
      <formula>AE12=CléPersonnalisée2</formula>
    </cfRule>
    <cfRule type="expression" dxfId="1839" priority="282" stopIfTrue="1">
      <formula>AE12=CléCongé</formula>
    </cfRule>
    <cfRule type="expression" priority="277" stopIfTrue="1">
      <formula>AE12=""</formula>
    </cfRule>
  </conditionalFormatting>
  <conditionalFormatting sqref="AE13:AE14">
    <cfRule type="expression" dxfId="1838" priority="270" stopIfTrue="1">
      <formula>AE13=CléCongé</formula>
    </cfRule>
    <cfRule type="expression" dxfId="1837" priority="269" stopIfTrue="1">
      <formula>AE13=CléPersonnel</formula>
    </cfRule>
    <cfRule type="expression" dxfId="1836" priority="268" stopIfTrue="1">
      <formula>AE13=CléMaladie</formula>
    </cfRule>
    <cfRule type="expression" dxfId="1835" priority="267" stopIfTrue="1">
      <formula>AE13=CléPersonnalisée1</formula>
    </cfRule>
    <cfRule type="expression" dxfId="1834" priority="266" stopIfTrue="1">
      <formula>AE13=CléPersonnalisée2</formula>
    </cfRule>
    <cfRule type="expression" priority="265" stopIfTrue="1">
      <formula>AE13=""</formula>
    </cfRule>
  </conditionalFormatting>
  <conditionalFormatting sqref="AF4:AF5">
    <cfRule type="expression" priority="811" stopIfTrue="1">
      <formula>AF4=""</formula>
    </cfRule>
    <cfRule type="expression" dxfId="1833" priority="812" stopIfTrue="1">
      <formula>AF4=CléPersonnalisée2</formula>
    </cfRule>
    <cfRule type="expression" dxfId="1832" priority="813" stopIfTrue="1">
      <formula>AF4=CléPersonnalisée1</formula>
    </cfRule>
    <cfRule type="expression" dxfId="1831" priority="814" stopIfTrue="1">
      <formula>AF4=CléMaladie</formula>
    </cfRule>
    <cfRule type="expression" dxfId="1830" priority="815" stopIfTrue="1">
      <formula>AF4=CléPersonnel</formula>
    </cfRule>
    <cfRule type="expression" dxfId="1829" priority="816" stopIfTrue="1">
      <formula>AF4=CléCongé</formula>
    </cfRule>
    <cfRule type="expression" priority="817" stopIfTrue="1">
      <formula>AF4=""</formula>
    </cfRule>
    <cfRule type="expression" dxfId="1828" priority="818" stopIfTrue="1">
      <formula>AF4=CléPersonnalisée2</formula>
    </cfRule>
    <cfRule type="expression" dxfId="1827" priority="819" stopIfTrue="1">
      <formula>AF4=CléPersonnalisée1</formula>
    </cfRule>
    <cfRule type="expression" dxfId="1826" priority="820" stopIfTrue="1">
      <formula>AF4=CléMaladie</formula>
    </cfRule>
    <cfRule type="expression" dxfId="1825" priority="821" stopIfTrue="1">
      <formula>AF4=CléPersonnel</formula>
    </cfRule>
    <cfRule type="expression" dxfId="1824" priority="822" stopIfTrue="1">
      <formula>AF4=CléCongé</formula>
    </cfRule>
  </conditionalFormatting>
  <conditionalFormatting sqref="AF4:AF7">
    <cfRule type="expression" priority="823" stopIfTrue="1">
      <formula>AF4=""</formula>
    </cfRule>
    <cfRule type="expression" dxfId="1823" priority="824" stopIfTrue="1">
      <formula>AF4=CléPersonnalisée2</formula>
    </cfRule>
    <cfRule type="expression" dxfId="1822" priority="825" stopIfTrue="1">
      <formula>AF4=CléPersonnalisée1</formula>
    </cfRule>
    <cfRule type="expression" dxfId="1821" priority="826" stopIfTrue="1">
      <formula>AF4=CléMaladie</formula>
    </cfRule>
    <cfRule type="expression" dxfId="1820" priority="827" stopIfTrue="1">
      <formula>AF4=CléPersonnel</formula>
    </cfRule>
    <cfRule type="expression" dxfId="1819" priority="828" stopIfTrue="1">
      <formula>AF4=CléCongé</formula>
    </cfRule>
  </conditionalFormatting>
  <conditionalFormatting sqref="AF8:AF15 B16:AF16">
    <cfRule type="expression" dxfId="1818" priority="870" stopIfTrue="1">
      <formula>B8=CléCongé</formula>
    </cfRule>
    <cfRule type="expression" dxfId="1817" priority="869" stopIfTrue="1">
      <formula>B8=CléPersonnel</formula>
    </cfRule>
    <cfRule type="expression" dxfId="1816" priority="868" stopIfTrue="1">
      <formula>B8=CléMaladie</formula>
    </cfRule>
    <cfRule type="expression" dxfId="1815" priority="867" stopIfTrue="1">
      <formula>B8=CléPersonnalisée1</formula>
    </cfRule>
    <cfRule type="expression" dxfId="1814" priority="866" stopIfTrue="1">
      <formula>B8=CléPersonnalisée2</formula>
    </cfRule>
    <cfRule type="expression" priority="865" stopIfTrue="1">
      <formula>B8=""</formula>
    </cfRule>
  </conditionalFormatting>
  <conditionalFormatting sqref="AF8:AF15">
    <cfRule type="expression" priority="835" stopIfTrue="1">
      <formula>AF8=""</formula>
    </cfRule>
    <cfRule type="expression" dxfId="1813" priority="836" stopIfTrue="1">
      <formula>AF8=CléPersonnalisée2</formula>
    </cfRule>
    <cfRule type="expression" dxfId="1812" priority="837" stopIfTrue="1">
      <formula>AF8=CléPersonnalisée1</formula>
    </cfRule>
    <cfRule type="expression" dxfId="1811" priority="838" stopIfTrue="1">
      <formula>AF8=CléMaladie</formula>
    </cfRule>
    <cfRule type="expression" dxfId="1810" priority="839" stopIfTrue="1">
      <formula>AF8=CléPersonnel</formula>
    </cfRule>
    <cfRule type="expression" dxfId="1809" priority="840" stopIfTrue="1">
      <formula>AF8=CléCongé</formula>
    </cfRule>
  </conditionalFormatting>
  <conditionalFormatting sqref="AF12:AF15">
    <cfRule type="expression" priority="829" stopIfTrue="1">
      <formula>AF12=""</formula>
    </cfRule>
    <cfRule type="expression" dxfId="1808" priority="830" stopIfTrue="1">
      <formula>AF12=CléPersonnalisée2</formula>
    </cfRule>
    <cfRule type="expression" dxfId="1807" priority="831" stopIfTrue="1">
      <formula>AF12=CléPersonnalisée1</formula>
    </cfRule>
    <cfRule type="expression" dxfId="1806" priority="832" stopIfTrue="1">
      <formula>AF12=CléMaladie</formula>
    </cfRule>
    <cfRule type="expression" dxfId="1805" priority="833" stopIfTrue="1">
      <formula>AF12=CléPersonnel</formula>
    </cfRule>
    <cfRule type="expression" dxfId="1804" priority="834" stopIfTrue="1">
      <formula>AF12=CléCongé</formula>
    </cfRule>
    <cfRule type="expression" priority="847" stopIfTrue="1">
      <formula>AF12=""</formula>
    </cfRule>
    <cfRule type="expression" dxfId="1803" priority="848" stopIfTrue="1">
      <formula>AF12=CléPersonnalisée2</formula>
    </cfRule>
    <cfRule type="expression" dxfId="1802" priority="849" stopIfTrue="1">
      <formula>AF12=CléPersonnalisée1</formula>
    </cfRule>
    <cfRule type="expression" dxfId="1801" priority="850" stopIfTrue="1">
      <formula>AF12=CléMaladie</formula>
    </cfRule>
    <cfRule type="expression" dxfId="1800" priority="851" stopIfTrue="1">
      <formula>AF12=CléPersonnel</formula>
    </cfRule>
    <cfRule type="expression" dxfId="1799" priority="852" stopIfTrue="1">
      <formula>AF12=CléCongé</formula>
    </cfRule>
    <cfRule type="expression" priority="853" stopIfTrue="1">
      <formula>AF12=""</formula>
    </cfRule>
    <cfRule type="expression" dxfId="1798" priority="854" stopIfTrue="1">
      <formula>AF12=CléPersonnalisée2</formula>
    </cfRule>
    <cfRule type="expression" dxfId="1797" priority="855" stopIfTrue="1">
      <formula>AF12=CléPersonnalisée1</formula>
    </cfRule>
    <cfRule type="expression" dxfId="1796" priority="856" stopIfTrue="1">
      <formula>AF12=CléMaladie</formula>
    </cfRule>
    <cfRule type="expression" dxfId="1795" priority="857" stopIfTrue="1">
      <formula>AF12=CléPersonnel</formula>
    </cfRule>
    <cfRule type="expression" dxfId="1794" priority="858" stopIfTrue="1">
      <formula>AF12=CléCongé</formula>
    </cfRule>
  </conditionalFormatting>
  <conditionalFormatting sqref="AF13:AF14">
    <cfRule type="expression" dxfId="1793" priority="846" stopIfTrue="1">
      <formula>AF13=CléCongé</formula>
    </cfRule>
    <cfRule type="expression" dxfId="1792" priority="845" stopIfTrue="1">
      <formula>AF13=CléPersonnel</formula>
    </cfRule>
    <cfRule type="expression" dxfId="1791" priority="844" stopIfTrue="1">
      <formula>AF13=CléMaladie</formula>
    </cfRule>
    <cfRule type="expression" dxfId="1790" priority="843" stopIfTrue="1">
      <formula>AF13=CléPersonnalisée1</formula>
    </cfRule>
    <cfRule type="expression" dxfId="1789" priority="842" stopIfTrue="1">
      <formula>AF13=CléPersonnalisée2</formula>
    </cfRule>
    <cfRule type="expression" priority="841" stopIfTrue="1">
      <formula>AF13=""</formula>
    </cfRule>
  </conditionalFormatting>
  <conditionalFormatting sqref="AG4:AG16">
    <cfRule type="dataBar" priority="871">
      <dataBar>
        <cfvo type="min"/>
        <cfvo type="formula" val="DATEDIF(DATE(CalendarYear,2,1),DATE(CalendarYear,3,1),&quot;d&quot;)"/>
        <color theme="2" tint="-0.249977111117893"/>
      </dataBar>
      <extLst>
        <ext xmlns:x14="http://schemas.microsoft.com/office/spreadsheetml/2009/9/main" uri="{B025F937-C7B1-47D3-B67F-A62EFF666E3E}">
          <x14:id>{DD74E276-7172-4538-816D-28213AED071B}</x14:id>
        </ext>
      </extLst>
    </cfRule>
  </conditionalFormatting>
  <dataValidations count="4">
    <dataValidation allowBlank="1" showInputMessage="1" showErrorMessage="1" prompt="Entrez l’année dans cette cellule" sqref="AG1" xr:uid="{1904D554-04FE-4D66-BB2F-10CFB69CCFB9}"/>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28076530-8E4D-4719-805C-FB95764D99ED}"/>
    <dataValidation allowBlank="1" showInputMessage="1" showErrorMessage="1" prompt="Calcule automatiquement le nombre total de jours d’absence d’un employé durant ce mois dans cette colonne" sqref="AG3" xr:uid="{535A5BBE-8451-486B-A300-7D7EACD21971}"/>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E2" xr:uid="{574FC80B-AB2C-4CEA-83C8-5ACCAF514B87}"/>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DD74E276-7172-4538-816D-28213AED071B}">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748A3-3E0D-42A7-B2FF-05A1508E138A}">
  <dimension ref="A1:AG17"/>
  <sheetViews>
    <sheetView workbookViewId="0">
      <selection activeCell="Z9" sqref="Z9"/>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80</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49</v>
      </c>
      <c r="C2" s="4" t="s">
        <v>50</v>
      </c>
      <c r="D2" s="4" t="s">
        <v>51</v>
      </c>
      <c r="E2" s="4" t="s">
        <v>52</v>
      </c>
      <c r="F2" s="4" t="s">
        <v>53</v>
      </c>
      <c r="G2" s="4" t="s">
        <v>47</v>
      </c>
      <c r="H2" s="4" t="s">
        <v>48</v>
      </c>
      <c r="I2" s="4" t="s">
        <v>49</v>
      </c>
      <c r="J2" s="4" t="s">
        <v>50</v>
      </c>
      <c r="K2" s="4" t="s">
        <v>51</v>
      </c>
      <c r="L2" s="4" t="s">
        <v>52</v>
      </c>
      <c r="M2" s="4" t="s">
        <v>53</v>
      </c>
      <c r="N2" s="4" t="s">
        <v>47</v>
      </c>
      <c r="O2" s="4" t="s">
        <v>48</v>
      </c>
      <c r="P2" s="4" t="s">
        <v>49</v>
      </c>
      <c r="Q2" s="4" t="s">
        <v>50</v>
      </c>
      <c r="R2" s="4" t="s">
        <v>51</v>
      </c>
      <c r="S2" s="4" t="s">
        <v>52</v>
      </c>
      <c r="T2" s="4" t="s">
        <v>53</v>
      </c>
      <c r="U2" s="4" t="s">
        <v>47</v>
      </c>
      <c r="V2" s="4" t="s">
        <v>48</v>
      </c>
      <c r="W2" s="4" t="s">
        <v>49</v>
      </c>
      <c r="X2" s="4" t="s">
        <v>50</v>
      </c>
      <c r="Y2" s="4" t="s">
        <v>51</v>
      </c>
      <c r="Z2" s="4" t="s">
        <v>52</v>
      </c>
      <c r="AA2" s="4" t="s">
        <v>53</v>
      </c>
      <c r="AB2" s="4" t="s">
        <v>47</v>
      </c>
      <c r="AC2" s="4" t="s">
        <v>48</v>
      </c>
      <c r="AD2" s="4" t="s">
        <v>49</v>
      </c>
      <c r="AE2" s="4" t="s">
        <v>50</v>
      </c>
      <c r="AF2" s="4" t="s">
        <v>51</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L4" s="4"/>
      <c r="M4" s="4"/>
      <c r="N4" s="4"/>
      <c r="O4" s="4"/>
      <c r="P4" s="4"/>
      <c r="Q4" s="4"/>
      <c r="R4" s="4"/>
      <c r="S4" s="4"/>
      <c r="T4" s="13" t="s">
        <v>54</v>
      </c>
      <c r="U4" s="13" t="s">
        <v>54</v>
      </c>
      <c r="V4" s="13" t="s">
        <v>54</v>
      </c>
      <c r="W4" s="13" t="s">
        <v>54</v>
      </c>
      <c r="X4" s="13" t="s">
        <v>54</v>
      </c>
      <c r="Y4" s="4"/>
      <c r="Z4" s="4"/>
      <c r="AA4" s="4"/>
      <c r="AB4" s="4"/>
      <c r="AC4" s="4"/>
      <c r="AD4" s="4"/>
      <c r="AE4" s="4"/>
      <c r="AF4" s="4"/>
      <c r="AG4" s="7">
        <f>COUNTA(Septembre3456789101112131415[[#This Row],[1]:[31]])</f>
        <v>5</v>
      </c>
    </row>
    <row r="5" spans="1:33" ht="50.1" customHeight="1" x14ac:dyDescent="0.25">
      <c r="A5" s="6" t="s">
        <v>34</v>
      </c>
      <c r="L5" s="4"/>
      <c r="M5" s="4"/>
      <c r="N5" s="4"/>
      <c r="O5" s="4"/>
      <c r="P5" s="4"/>
      <c r="Q5" s="4"/>
      <c r="R5" s="4"/>
      <c r="S5" s="4"/>
      <c r="T5" s="13" t="s">
        <v>54</v>
      </c>
      <c r="U5" s="13" t="s">
        <v>54</v>
      </c>
      <c r="V5" s="13" t="s">
        <v>54</v>
      </c>
      <c r="W5" s="13" t="s">
        <v>54</v>
      </c>
      <c r="X5" s="13" t="s">
        <v>54</v>
      </c>
      <c r="Y5" s="4"/>
      <c r="Z5" s="4"/>
      <c r="AA5" s="4"/>
      <c r="AB5" s="4"/>
      <c r="AC5" s="4"/>
      <c r="AD5" s="4"/>
      <c r="AE5" s="4"/>
      <c r="AF5" s="4"/>
      <c r="AG5" s="7">
        <f>COUNTA(Septembre3456789101112131415[[#This Row],[1]:[31]])</f>
        <v>5</v>
      </c>
    </row>
    <row r="6" spans="1:33" ht="50.1" customHeight="1" x14ac:dyDescent="0.25">
      <c r="A6" s="6" t="s">
        <v>35</v>
      </c>
      <c r="L6" s="4"/>
      <c r="M6" s="4"/>
      <c r="N6" s="4"/>
      <c r="O6" s="4"/>
      <c r="P6" s="4"/>
      <c r="Q6" s="4"/>
      <c r="R6" s="4"/>
      <c r="S6" s="4"/>
      <c r="T6" s="13" t="s">
        <v>54</v>
      </c>
      <c r="U6" s="13" t="s">
        <v>54</v>
      </c>
      <c r="V6" s="13" t="s">
        <v>54</v>
      </c>
      <c r="W6" s="13" t="s">
        <v>54</v>
      </c>
      <c r="X6" s="13" t="s">
        <v>54</v>
      </c>
      <c r="Y6" s="4"/>
      <c r="Z6" s="4"/>
      <c r="AA6" s="4"/>
      <c r="AB6" s="4"/>
      <c r="AC6" s="4"/>
      <c r="AD6" s="4"/>
      <c r="AE6" s="4"/>
      <c r="AF6" s="4"/>
      <c r="AG6" s="7">
        <f>COUNTA(Septembre3456789101112131415[[#This Row],[1]:[31]])</f>
        <v>5</v>
      </c>
    </row>
    <row r="7" spans="1:33" ht="50.1" customHeight="1" x14ac:dyDescent="0.25">
      <c r="A7" s="6" t="s">
        <v>36</v>
      </c>
      <c r="L7" s="4"/>
      <c r="M7" s="4"/>
      <c r="N7" s="4"/>
      <c r="O7" s="4"/>
      <c r="P7" s="4"/>
      <c r="Q7" s="4"/>
      <c r="R7" s="4"/>
      <c r="S7" s="4"/>
      <c r="T7" s="13" t="s">
        <v>54</v>
      </c>
      <c r="U7" s="13" t="s">
        <v>54</v>
      </c>
      <c r="V7" s="13" t="s">
        <v>54</v>
      </c>
      <c r="W7" s="13" t="s">
        <v>54</v>
      </c>
      <c r="X7" s="13" t="s">
        <v>54</v>
      </c>
      <c r="Y7" s="4"/>
      <c r="Z7" s="4"/>
      <c r="AA7" s="4"/>
      <c r="AB7" s="4"/>
      <c r="AC7" s="4"/>
      <c r="AD7" s="4"/>
      <c r="AE7" s="4"/>
      <c r="AF7" s="4"/>
      <c r="AG7" s="7">
        <f>COUNTA(Septembre3456789101112131415[[#This Row],[1]:[31]])</f>
        <v>5</v>
      </c>
    </row>
    <row r="8" spans="1:33" ht="50.1" customHeight="1" x14ac:dyDescent="0.25">
      <c r="A8" s="6" t="s">
        <v>37</v>
      </c>
      <c r="L8" s="4"/>
      <c r="M8" s="4"/>
      <c r="N8" s="4"/>
      <c r="O8" s="4"/>
      <c r="P8" s="4"/>
      <c r="Q8" s="4"/>
      <c r="R8" s="4"/>
      <c r="S8" s="4"/>
      <c r="T8" s="13" t="s">
        <v>54</v>
      </c>
      <c r="U8" s="13" t="s">
        <v>54</v>
      </c>
      <c r="V8" s="13" t="s">
        <v>54</v>
      </c>
      <c r="W8" s="13" t="s">
        <v>54</v>
      </c>
      <c r="X8" s="13" t="s">
        <v>54</v>
      </c>
      <c r="Y8" s="4"/>
      <c r="Z8" s="4"/>
      <c r="AA8" s="4"/>
      <c r="AB8" s="4"/>
      <c r="AC8" s="4"/>
      <c r="AD8" s="4"/>
      <c r="AE8" s="4"/>
      <c r="AF8" s="4"/>
      <c r="AG8" s="7">
        <f>COUNTA(Septembre3456789101112131415[[#This Row],[1]:[31]])</f>
        <v>5</v>
      </c>
    </row>
    <row r="9" spans="1:33" ht="50.1" customHeight="1" thickBot="1" x14ac:dyDescent="0.3">
      <c r="A9" s="6" t="s">
        <v>38</v>
      </c>
      <c r="L9" s="4"/>
      <c r="M9" s="4"/>
      <c r="N9" s="4"/>
      <c r="O9" s="4"/>
      <c r="P9" s="4"/>
      <c r="Q9" s="4"/>
      <c r="R9" s="4"/>
      <c r="S9" s="4"/>
      <c r="T9" s="13" t="s">
        <v>54</v>
      </c>
      <c r="U9" s="13" t="s">
        <v>54</v>
      </c>
      <c r="V9" s="13" t="s">
        <v>54</v>
      </c>
      <c r="W9" s="13" t="s">
        <v>54</v>
      </c>
      <c r="X9" s="13" t="s">
        <v>54</v>
      </c>
      <c r="Y9" s="4"/>
      <c r="Z9" s="4"/>
      <c r="AA9" s="4"/>
      <c r="AB9" s="4"/>
      <c r="AC9" s="4"/>
      <c r="AD9" s="4"/>
      <c r="AE9" s="4"/>
      <c r="AF9" s="4"/>
      <c r="AG9" s="11">
        <f>COUNTA(Septembre3456789101112131415[[#This Row],[1]:[31]])</f>
        <v>5</v>
      </c>
    </row>
    <row r="10" spans="1:33" ht="50.1" customHeight="1" thickTop="1" thickBot="1" x14ac:dyDescent="0.3">
      <c r="A10" s="6" t="s">
        <v>39</v>
      </c>
      <c r="L10" s="4"/>
      <c r="M10" s="4"/>
      <c r="N10" s="4"/>
      <c r="O10" s="4"/>
      <c r="P10" s="4"/>
      <c r="Q10" s="4"/>
      <c r="R10" s="4"/>
      <c r="S10" s="4"/>
      <c r="T10" s="13" t="s">
        <v>54</v>
      </c>
      <c r="U10" s="13" t="s">
        <v>54</v>
      </c>
      <c r="V10" s="13" t="s">
        <v>54</v>
      </c>
      <c r="W10" s="13" t="s">
        <v>54</v>
      </c>
      <c r="X10" s="13" t="s">
        <v>54</v>
      </c>
      <c r="Y10" s="4"/>
      <c r="Z10" s="4"/>
      <c r="AA10" s="4"/>
      <c r="AB10" s="4"/>
      <c r="AC10" s="4"/>
      <c r="AD10" s="4"/>
      <c r="AE10" s="4"/>
      <c r="AF10" s="4"/>
      <c r="AG10" s="11">
        <f>COUNTA(Septembre3456789101112131415[[#This Row],[1]:[31]])</f>
        <v>5</v>
      </c>
    </row>
    <row r="11" spans="1:33" ht="50.1" customHeight="1" thickTop="1" thickBot="1" x14ac:dyDescent="0.3">
      <c r="A11" s="6" t="s">
        <v>40</v>
      </c>
      <c r="L11" s="4"/>
      <c r="M11" s="4"/>
      <c r="N11" s="4"/>
      <c r="O11" s="4"/>
      <c r="P11" s="4"/>
      <c r="Q11" s="4"/>
      <c r="R11" s="4"/>
      <c r="S11" s="4"/>
      <c r="T11" s="13" t="s">
        <v>54</v>
      </c>
      <c r="U11" s="13" t="s">
        <v>54</v>
      </c>
      <c r="V11" s="13" t="s">
        <v>54</v>
      </c>
      <c r="W11" s="13" t="s">
        <v>54</v>
      </c>
      <c r="X11" s="13" t="s">
        <v>54</v>
      </c>
      <c r="Y11" s="4"/>
      <c r="Z11" s="4"/>
      <c r="AA11" s="4"/>
      <c r="AB11" s="4"/>
      <c r="AC11" s="4"/>
      <c r="AD11" s="4"/>
      <c r="AE11" s="4"/>
      <c r="AF11" s="4"/>
      <c r="AG11" s="11">
        <f>COUNTA(Septembre3456789101112131415[[#This Row],[1]:[31]])</f>
        <v>5</v>
      </c>
    </row>
    <row r="12" spans="1:33" ht="50.1" customHeight="1" thickTop="1" thickBot="1" x14ac:dyDescent="0.3">
      <c r="A12" s="6" t="s">
        <v>41</v>
      </c>
      <c r="L12" s="4"/>
      <c r="M12" s="4"/>
      <c r="N12" s="4"/>
      <c r="O12" s="4"/>
      <c r="P12" s="4"/>
      <c r="Q12" s="4"/>
      <c r="R12" s="4"/>
      <c r="S12" s="4"/>
      <c r="T12" s="13" t="s">
        <v>54</v>
      </c>
      <c r="U12" s="13" t="s">
        <v>54</v>
      </c>
      <c r="V12" s="13" t="s">
        <v>54</v>
      </c>
      <c r="W12" s="13" t="s">
        <v>54</v>
      </c>
      <c r="X12" s="13" t="s">
        <v>54</v>
      </c>
      <c r="Y12" s="4"/>
      <c r="Z12" s="4"/>
      <c r="AA12" s="4"/>
      <c r="AB12" s="4"/>
      <c r="AC12" s="4"/>
      <c r="AD12" s="4"/>
      <c r="AE12" s="4"/>
      <c r="AF12" s="4"/>
      <c r="AG12" s="11">
        <f>COUNTA(Septembre3456789101112131415[[#This Row],[1]:[31]])</f>
        <v>5</v>
      </c>
    </row>
    <row r="13" spans="1:33" ht="50.1" customHeight="1" thickTop="1" x14ac:dyDescent="0.25">
      <c r="A13" s="6" t="s">
        <v>42</v>
      </c>
      <c r="L13" s="4"/>
      <c r="M13" s="4"/>
      <c r="N13" s="4"/>
      <c r="O13" s="4"/>
      <c r="P13" s="4"/>
      <c r="Q13" s="4"/>
      <c r="R13" s="4"/>
      <c r="S13" s="4"/>
      <c r="T13" s="13" t="s">
        <v>54</v>
      </c>
      <c r="U13" s="13" t="s">
        <v>54</v>
      </c>
      <c r="V13" s="13" t="s">
        <v>54</v>
      </c>
      <c r="W13" s="13" t="s">
        <v>54</v>
      </c>
      <c r="X13" s="13" t="s">
        <v>54</v>
      </c>
      <c r="Y13" s="4"/>
      <c r="Z13" s="4"/>
      <c r="AA13" s="4"/>
      <c r="AB13" s="4"/>
      <c r="AC13" s="4"/>
      <c r="AD13" s="4"/>
      <c r="AE13" s="4"/>
      <c r="AF13" s="4"/>
      <c r="AG13" s="7">
        <f>COUNTA(Septembre3456789101112131415[[#This Row],[1]:[31]])</f>
        <v>5</v>
      </c>
    </row>
    <row r="14" spans="1:33" ht="50.1" customHeight="1" thickBot="1" x14ac:dyDescent="0.3">
      <c r="A14" s="6" t="s">
        <v>43</v>
      </c>
      <c r="L14" s="4"/>
      <c r="M14" s="4"/>
      <c r="N14" s="4"/>
      <c r="O14" s="4"/>
      <c r="P14" s="4"/>
      <c r="Q14" s="4"/>
      <c r="R14" s="4"/>
      <c r="S14" s="4"/>
      <c r="T14" s="13" t="s">
        <v>54</v>
      </c>
      <c r="U14" s="13" t="s">
        <v>54</v>
      </c>
      <c r="V14" s="13" t="s">
        <v>54</v>
      </c>
      <c r="W14" s="13" t="s">
        <v>54</v>
      </c>
      <c r="X14" s="13" t="s">
        <v>54</v>
      </c>
      <c r="Y14" s="4"/>
      <c r="Z14" s="4"/>
      <c r="AA14" s="4"/>
      <c r="AB14" s="4"/>
      <c r="AC14" s="4"/>
      <c r="AD14" s="4"/>
      <c r="AE14" s="4"/>
      <c r="AF14" s="4"/>
      <c r="AG14" s="11">
        <f>COUNTA(Septembre3456789101112131415[[#This Row],[1]:[31]])</f>
        <v>5</v>
      </c>
    </row>
    <row r="15" spans="1:33" ht="50.1" customHeight="1" thickTop="1" thickBot="1" x14ac:dyDescent="0.3">
      <c r="A15" s="6" t="s">
        <v>44</v>
      </c>
      <c r="L15" s="4"/>
      <c r="M15" s="4"/>
      <c r="N15" s="4"/>
      <c r="O15" s="4"/>
      <c r="P15" s="4"/>
      <c r="Q15" s="4"/>
      <c r="R15" s="4"/>
      <c r="S15" s="4"/>
      <c r="T15" s="13" t="s">
        <v>54</v>
      </c>
      <c r="U15" s="13" t="s">
        <v>54</v>
      </c>
      <c r="V15" s="13" t="s">
        <v>54</v>
      </c>
      <c r="W15" s="13" t="s">
        <v>54</v>
      </c>
      <c r="X15" s="13" t="s">
        <v>54</v>
      </c>
      <c r="Y15" s="4"/>
      <c r="Z15" s="4"/>
      <c r="AA15" s="4"/>
      <c r="AB15" s="4"/>
      <c r="AC15" s="4"/>
      <c r="AD15" s="4"/>
      <c r="AE15" s="4"/>
      <c r="AF15" s="4"/>
      <c r="AG15" s="11">
        <f>COUNTA(Septembre3456789101112131415[[#This Row],[1]:[31]])</f>
        <v>5</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COUNTA(Septembre3456789101112131415[[#This Row],[1]:[31]])</f>
        <v>0</v>
      </c>
    </row>
    <row r="17" spans="1:33" x14ac:dyDescent="0.25">
      <c r="A17" s="9"/>
      <c r="B17" s="10">
        <f>SUBTOTAL(103,Septembre3456789101112131415[1])</f>
        <v>0</v>
      </c>
      <c r="C17" s="10">
        <f>SUBTOTAL(103,Septembre3456789101112131415[2])</f>
        <v>0</v>
      </c>
      <c r="D17" s="10">
        <f>SUBTOTAL(103,Septembre3456789101112131415[3])</f>
        <v>0</v>
      </c>
      <c r="E17" s="10">
        <f>SUBTOTAL(103,Septembre3456789101112131415[4])</f>
        <v>0</v>
      </c>
      <c r="F17" s="10">
        <f>SUBTOTAL(103,Septembre3456789101112131415[5])</f>
        <v>0</v>
      </c>
      <c r="G17" s="10">
        <f>SUBTOTAL(103,Septembre3456789101112131415[6])</f>
        <v>0</v>
      </c>
      <c r="H17" s="10">
        <f>SUBTOTAL(103,Septembre3456789101112131415[7])</f>
        <v>0</v>
      </c>
      <c r="I17" s="10">
        <f>SUBTOTAL(103,Septembre3456789101112131415[8])</f>
        <v>0</v>
      </c>
      <c r="J17" s="10">
        <f>SUBTOTAL(103,Septembre3456789101112131415[9])</f>
        <v>0</v>
      </c>
      <c r="K17" s="10">
        <f>SUBTOTAL(103,Septembre3456789101112131415[10])</f>
        <v>0</v>
      </c>
      <c r="L17" s="10">
        <f>SUBTOTAL(103,Septembre3456789101112131415[11])</f>
        <v>0</v>
      </c>
      <c r="M17" s="10">
        <f>SUBTOTAL(103,Septembre3456789101112131415[12])</f>
        <v>0</v>
      </c>
      <c r="N17" s="10">
        <f>SUBTOTAL(103,Septembre3456789101112131415[13])</f>
        <v>0</v>
      </c>
      <c r="O17" s="10">
        <f>SUBTOTAL(103,Septembre3456789101112131415[14])</f>
        <v>0</v>
      </c>
      <c r="P17" s="10">
        <f>SUBTOTAL(103,Septembre3456789101112131415[15])</f>
        <v>0</v>
      </c>
      <c r="Q17" s="10">
        <f>SUBTOTAL(103,Septembre3456789101112131415[16])</f>
        <v>0</v>
      </c>
      <c r="R17" s="10">
        <f>SUBTOTAL(103,Septembre3456789101112131415[17])</f>
        <v>0</v>
      </c>
      <c r="S17" s="10">
        <f>SUBTOTAL(103,Septembre3456789101112131415[18])</f>
        <v>0</v>
      </c>
      <c r="T17" s="10">
        <f>SUBTOTAL(103,Septembre3456789101112131415[19])</f>
        <v>12</v>
      </c>
      <c r="U17" s="10">
        <f>SUBTOTAL(103,Septembre3456789101112131415[20])</f>
        <v>12</v>
      </c>
      <c r="V17" s="10">
        <f>SUBTOTAL(103,Septembre3456789101112131415[21])</f>
        <v>12</v>
      </c>
      <c r="W17" s="10">
        <f>SUBTOTAL(103,Septembre3456789101112131415[22])</f>
        <v>12</v>
      </c>
      <c r="X17" s="10">
        <f>SUBTOTAL(103,Septembre3456789101112131415[23])</f>
        <v>12</v>
      </c>
      <c r="Y17" s="10">
        <f>SUBTOTAL(103,Septembre3456789101112131415[24])</f>
        <v>0</v>
      </c>
      <c r="Z17" s="10">
        <f>SUBTOTAL(103,Septembre3456789101112131415[25])</f>
        <v>0</v>
      </c>
      <c r="AA17" s="10">
        <f>SUBTOTAL(103,Septembre3456789101112131415[26])</f>
        <v>0</v>
      </c>
      <c r="AB17" s="10">
        <f>SUBTOTAL(103,Septembre3456789101112131415[27])</f>
        <v>0</v>
      </c>
      <c r="AC17" s="10">
        <f>SUBTOTAL(103,Septembre3456789101112131415[28])</f>
        <v>0</v>
      </c>
      <c r="AD17" s="10">
        <f>SUBTOTAL(103,Septembre3456789101112131415[29])</f>
        <v>0</v>
      </c>
      <c r="AE17" s="10">
        <f>SUBTOTAL(109,Septembre3456789101112131415[30])</f>
        <v>0</v>
      </c>
      <c r="AF17" s="10">
        <f>SUBTOTAL(109,Septembre3456789101112131415[31])</f>
        <v>0</v>
      </c>
      <c r="AG17" s="10">
        <f>SUBTOTAL(109,Septembre3456789101112131415[Total des jours])</f>
        <v>60</v>
      </c>
    </row>
  </sheetData>
  <mergeCells count="1">
    <mergeCell ref="B1:AF1"/>
  </mergeCells>
  <phoneticPr fontId="5" type="noConversion"/>
  <conditionalFormatting sqref="L4:L9">
    <cfRule type="expression" dxfId="1788" priority="717" stopIfTrue="1">
      <formula>L4=CléPersonnalisée1</formula>
    </cfRule>
    <cfRule type="expression" dxfId="1787" priority="720" stopIfTrue="1">
      <formula>L4=CléCongé</formula>
    </cfRule>
    <cfRule type="expression" dxfId="1786" priority="719" stopIfTrue="1">
      <formula>L4=CléPersonnel</formula>
    </cfRule>
    <cfRule type="expression" dxfId="1785" priority="718" stopIfTrue="1">
      <formula>L4=CléMaladie</formula>
    </cfRule>
    <cfRule type="expression" dxfId="1784" priority="716" stopIfTrue="1">
      <formula>L4=CléPersonnalisée2</formula>
    </cfRule>
    <cfRule type="expression" priority="715" stopIfTrue="1">
      <formula>L4=""</formula>
    </cfRule>
  </conditionalFormatting>
  <conditionalFormatting sqref="L4:L15">
    <cfRule type="expression" dxfId="1783" priority="711" stopIfTrue="1">
      <formula>L4=CléPersonnalisée1</formula>
    </cfRule>
    <cfRule type="expression" dxfId="1782" priority="712" stopIfTrue="1">
      <formula>L4=CléMaladie</formula>
    </cfRule>
    <cfRule type="expression" dxfId="1781" priority="710" stopIfTrue="1">
      <formula>L4=CléPersonnalisée2</formula>
    </cfRule>
    <cfRule type="expression" priority="709" stopIfTrue="1">
      <formula>L4=""</formula>
    </cfRule>
    <cfRule type="expression" dxfId="1780" priority="714" stopIfTrue="1">
      <formula>L4=CléCongé</formula>
    </cfRule>
    <cfRule type="expression" dxfId="1779" priority="713" stopIfTrue="1">
      <formula>L4=CléPersonnel</formula>
    </cfRule>
  </conditionalFormatting>
  <conditionalFormatting sqref="L12:L15">
    <cfRule type="expression" dxfId="1778" priority="706" stopIfTrue="1">
      <formula>L12=CléMaladie</formula>
    </cfRule>
    <cfRule type="expression" dxfId="1777" priority="708" stopIfTrue="1">
      <formula>L12=CléCongé</formula>
    </cfRule>
    <cfRule type="expression" dxfId="1776" priority="707" stopIfTrue="1">
      <formula>L12=CléPersonnel</formula>
    </cfRule>
    <cfRule type="expression" priority="703" stopIfTrue="1">
      <formula>L12=""</formula>
    </cfRule>
    <cfRule type="expression" dxfId="1775" priority="705" stopIfTrue="1">
      <formula>L12=CléPersonnalisée1</formula>
    </cfRule>
    <cfRule type="expression" dxfId="1774" priority="704" stopIfTrue="1">
      <formula>L12=CléPersonnalisée2</formula>
    </cfRule>
  </conditionalFormatting>
  <conditionalFormatting sqref="M4:M5">
    <cfRule type="expression" dxfId="1773" priority="722" stopIfTrue="1">
      <formula>M4=CléPersonnalisée2</formula>
    </cfRule>
    <cfRule type="expression" priority="721" stopIfTrue="1">
      <formula>M4=""</formula>
    </cfRule>
    <cfRule type="expression" dxfId="1772" priority="731" stopIfTrue="1">
      <formula>M4=CléPersonnel</formula>
    </cfRule>
    <cfRule type="expression" dxfId="1771" priority="732" stopIfTrue="1">
      <formula>M4=CléCongé</formula>
    </cfRule>
    <cfRule type="expression" dxfId="1770" priority="723" stopIfTrue="1">
      <formula>M4=CléPersonnalisée1</formula>
    </cfRule>
    <cfRule type="expression" dxfId="1769" priority="724" stopIfTrue="1">
      <formula>M4=CléMaladie</formula>
    </cfRule>
    <cfRule type="expression" dxfId="1768" priority="725" stopIfTrue="1">
      <formula>M4=CléPersonnel</formula>
    </cfRule>
    <cfRule type="expression" dxfId="1767" priority="726" stopIfTrue="1">
      <formula>M4=CléCongé</formula>
    </cfRule>
    <cfRule type="expression" priority="727" stopIfTrue="1">
      <formula>M4=""</formula>
    </cfRule>
    <cfRule type="expression" dxfId="1766" priority="728" stopIfTrue="1">
      <formula>M4=CléPersonnalisée2</formula>
    </cfRule>
    <cfRule type="expression" dxfId="1765" priority="729" stopIfTrue="1">
      <formula>M4=CléPersonnalisée1</formula>
    </cfRule>
    <cfRule type="expression" dxfId="1764" priority="730" stopIfTrue="1">
      <formula>M4=CléMaladie</formula>
    </cfRule>
  </conditionalFormatting>
  <conditionalFormatting sqref="M4:M7">
    <cfRule type="expression" dxfId="1763" priority="738" stopIfTrue="1">
      <formula>M4=CléCongé</formula>
    </cfRule>
    <cfRule type="expression" dxfId="1762" priority="737" stopIfTrue="1">
      <formula>M4=CléPersonnel</formula>
    </cfRule>
    <cfRule type="expression" priority="733" stopIfTrue="1">
      <formula>M4=""</formula>
    </cfRule>
    <cfRule type="expression" dxfId="1761" priority="734" stopIfTrue="1">
      <formula>M4=CléPersonnalisée2</formula>
    </cfRule>
    <cfRule type="expression" dxfId="1760" priority="736" stopIfTrue="1">
      <formula>M4=CléMaladie</formula>
    </cfRule>
    <cfRule type="expression" dxfId="1759" priority="735" stopIfTrue="1">
      <formula>M4=CléPersonnalisée1</formula>
    </cfRule>
  </conditionalFormatting>
  <conditionalFormatting sqref="M8:M15">
    <cfRule type="expression" dxfId="1758" priority="780" stopIfTrue="1">
      <formula>M8=CléCongé</formula>
    </cfRule>
    <cfRule type="expression" priority="745" stopIfTrue="1">
      <formula>M8=""</formula>
    </cfRule>
    <cfRule type="expression" dxfId="1757" priority="746" stopIfTrue="1">
      <formula>M8=CléPersonnalisée2</formula>
    </cfRule>
    <cfRule type="expression" dxfId="1756" priority="748" stopIfTrue="1">
      <formula>M8=CléMaladie</formula>
    </cfRule>
    <cfRule type="expression" dxfId="1755" priority="749" stopIfTrue="1">
      <formula>M8=CléPersonnel</formula>
    </cfRule>
    <cfRule type="expression" dxfId="1754" priority="750" stopIfTrue="1">
      <formula>M8=CléCongé</formula>
    </cfRule>
    <cfRule type="expression" dxfId="1753" priority="747" stopIfTrue="1">
      <formula>M8=CléPersonnalisée1</formula>
    </cfRule>
    <cfRule type="expression" dxfId="1752" priority="779" stopIfTrue="1">
      <formula>M8=CléPersonnel</formula>
    </cfRule>
    <cfRule type="expression" dxfId="1751" priority="778" stopIfTrue="1">
      <formula>M8=CléMaladie</formula>
    </cfRule>
    <cfRule type="expression" dxfId="1750" priority="777" stopIfTrue="1">
      <formula>M8=CléPersonnalisée1</formula>
    </cfRule>
    <cfRule type="expression" dxfId="1749" priority="776" stopIfTrue="1">
      <formula>M8=CléPersonnalisée2</formula>
    </cfRule>
    <cfRule type="expression" priority="775" stopIfTrue="1">
      <formula>M8=""</formula>
    </cfRule>
  </conditionalFormatting>
  <conditionalFormatting sqref="M12:M15">
    <cfRule type="expression" dxfId="1748" priority="740" stopIfTrue="1">
      <formula>M12=CléPersonnalisée2</formula>
    </cfRule>
    <cfRule type="expression" dxfId="1747" priority="741" stopIfTrue="1">
      <formula>M12=CléPersonnalisée1</formula>
    </cfRule>
    <cfRule type="expression" dxfId="1746" priority="767" stopIfTrue="1">
      <formula>M12=CléPersonnel</formula>
    </cfRule>
    <cfRule type="expression" dxfId="1745" priority="743" stopIfTrue="1">
      <formula>M12=CléPersonnel</formula>
    </cfRule>
    <cfRule type="expression" dxfId="1744" priority="744" stopIfTrue="1">
      <formula>M12=CléCongé</formula>
    </cfRule>
    <cfRule type="expression" priority="757" stopIfTrue="1">
      <formula>M12=""</formula>
    </cfRule>
    <cfRule type="expression" dxfId="1743" priority="742" stopIfTrue="1">
      <formula>M12=CléMaladie</formula>
    </cfRule>
    <cfRule type="expression" priority="739" stopIfTrue="1">
      <formula>M12=""</formula>
    </cfRule>
    <cfRule type="expression" dxfId="1742" priority="768" stopIfTrue="1">
      <formula>M12=CléCongé</formula>
    </cfRule>
    <cfRule type="expression" dxfId="1741" priority="766" stopIfTrue="1">
      <formula>M12=CléMaladie</formula>
    </cfRule>
    <cfRule type="expression" dxfId="1740" priority="765" stopIfTrue="1">
      <formula>M12=CléPersonnalisée1</formula>
    </cfRule>
    <cfRule type="expression" dxfId="1739" priority="764" stopIfTrue="1">
      <formula>M12=CléPersonnalisée2</formula>
    </cfRule>
    <cfRule type="expression" priority="763" stopIfTrue="1">
      <formula>M12=""</formula>
    </cfRule>
    <cfRule type="expression" dxfId="1738" priority="762" stopIfTrue="1">
      <formula>M12=CléCongé</formula>
    </cfRule>
    <cfRule type="expression" dxfId="1737" priority="761" stopIfTrue="1">
      <formula>M12=CléPersonnel</formula>
    </cfRule>
    <cfRule type="expression" dxfId="1736" priority="760" stopIfTrue="1">
      <formula>M12=CléMaladie</formula>
    </cfRule>
    <cfRule type="expression" dxfId="1735" priority="759" stopIfTrue="1">
      <formula>M12=CléPersonnalisée1</formula>
    </cfRule>
    <cfRule type="expression" dxfId="1734" priority="758" stopIfTrue="1">
      <formula>M12=CléPersonnalisée2</formula>
    </cfRule>
  </conditionalFormatting>
  <conditionalFormatting sqref="M13:M14">
    <cfRule type="expression" dxfId="1733" priority="752" stopIfTrue="1">
      <formula>M13=CléPersonnalisée2</formula>
    </cfRule>
    <cfRule type="expression" dxfId="1732" priority="754" stopIfTrue="1">
      <formula>M13=CléMaladie</formula>
    </cfRule>
    <cfRule type="expression" priority="751" stopIfTrue="1">
      <formula>M13=""</formula>
    </cfRule>
    <cfRule type="expression" dxfId="1731" priority="755" stopIfTrue="1">
      <formula>M13=CléPersonnel</formula>
    </cfRule>
    <cfRule type="expression" dxfId="1730" priority="756" stopIfTrue="1">
      <formula>M13=CléCongé</formula>
    </cfRule>
    <cfRule type="expression" dxfId="1729" priority="753" stopIfTrue="1">
      <formula>M13=CléPersonnalisée1</formula>
    </cfRule>
  </conditionalFormatting>
  <conditionalFormatting sqref="N4:N9">
    <cfRule type="expression" dxfId="1728" priority="638" stopIfTrue="1">
      <formula>N4=CléPersonnalisée2</formula>
    </cfRule>
    <cfRule type="expression" priority="637" stopIfTrue="1">
      <formula>N4=""</formula>
    </cfRule>
    <cfRule type="expression" dxfId="1727" priority="642" stopIfTrue="1">
      <formula>N4=CléCongé</formula>
    </cfRule>
    <cfRule type="expression" dxfId="1726" priority="641" stopIfTrue="1">
      <formula>N4=CléPersonnel</formula>
    </cfRule>
    <cfRule type="expression" dxfId="1725" priority="640" stopIfTrue="1">
      <formula>N4=CléMaladie</formula>
    </cfRule>
    <cfRule type="expression" dxfId="1724" priority="639" stopIfTrue="1">
      <formula>N4=CléPersonnalisée1</formula>
    </cfRule>
  </conditionalFormatting>
  <conditionalFormatting sqref="N4:N15">
    <cfRule type="expression" dxfId="1723" priority="636" stopIfTrue="1">
      <formula>N4=CléCongé</formula>
    </cfRule>
    <cfRule type="expression" dxfId="1722" priority="635" stopIfTrue="1">
      <formula>N4=CléPersonnel</formula>
    </cfRule>
    <cfRule type="expression" dxfId="1721" priority="634" stopIfTrue="1">
      <formula>N4=CléMaladie</formula>
    </cfRule>
    <cfRule type="expression" dxfId="1720" priority="632" stopIfTrue="1">
      <formula>N4=CléPersonnalisée2</formula>
    </cfRule>
    <cfRule type="expression" priority="631" stopIfTrue="1">
      <formula>N4=""</formula>
    </cfRule>
    <cfRule type="expression" dxfId="1719" priority="633" stopIfTrue="1">
      <formula>N4=CléPersonnalisée1</formula>
    </cfRule>
  </conditionalFormatting>
  <conditionalFormatting sqref="N12:N15">
    <cfRule type="expression" dxfId="1718" priority="628" stopIfTrue="1">
      <formula>N12=CléMaladie</formula>
    </cfRule>
    <cfRule type="expression" dxfId="1717" priority="627" stopIfTrue="1">
      <formula>N12=CléPersonnalisée1</formula>
    </cfRule>
    <cfRule type="expression" dxfId="1716" priority="626" stopIfTrue="1">
      <formula>N12=CléPersonnalisée2</formula>
    </cfRule>
    <cfRule type="expression" priority="625" stopIfTrue="1">
      <formula>N12=""</formula>
    </cfRule>
    <cfRule type="expression" dxfId="1715" priority="630" stopIfTrue="1">
      <formula>N12=CléCongé</formula>
    </cfRule>
    <cfRule type="expression" dxfId="1714" priority="629" stopIfTrue="1">
      <formula>N12=CléPersonnel</formula>
    </cfRule>
  </conditionalFormatting>
  <conditionalFormatting sqref="O4:O5">
    <cfRule type="expression" dxfId="1713" priority="654" stopIfTrue="1">
      <formula>O4=CléCongé</formula>
    </cfRule>
    <cfRule type="expression" dxfId="1712" priority="646" stopIfTrue="1">
      <formula>O4=CléMaladie</formula>
    </cfRule>
    <cfRule type="expression" priority="643" stopIfTrue="1">
      <formula>O4=""</formula>
    </cfRule>
    <cfRule type="expression" dxfId="1711" priority="644" stopIfTrue="1">
      <formula>O4=CléPersonnalisée2</formula>
    </cfRule>
    <cfRule type="expression" dxfId="1710" priority="645" stopIfTrue="1">
      <formula>O4=CléPersonnalisée1</formula>
    </cfRule>
    <cfRule type="expression" dxfId="1709" priority="647" stopIfTrue="1">
      <formula>O4=CléPersonnel</formula>
    </cfRule>
    <cfRule type="expression" dxfId="1708" priority="648" stopIfTrue="1">
      <formula>O4=CléCongé</formula>
    </cfRule>
    <cfRule type="expression" priority="649" stopIfTrue="1">
      <formula>O4=""</formula>
    </cfRule>
    <cfRule type="expression" dxfId="1707" priority="650" stopIfTrue="1">
      <formula>O4=CléPersonnalisée2</formula>
    </cfRule>
    <cfRule type="expression" dxfId="1706" priority="651" stopIfTrue="1">
      <formula>O4=CléPersonnalisée1</formula>
    </cfRule>
    <cfRule type="expression" dxfId="1705" priority="652" stopIfTrue="1">
      <formula>O4=CléMaladie</formula>
    </cfRule>
    <cfRule type="expression" dxfId="1704" priority="653" stopIfTrue="1">
      <formula>O4=CléPersonnel</formula>
    </cfRule>
  </conditionalFormatting>
  <conditionalFormatting sqref="O4:O7">
    <cfRule type="expression" priority="655" stopIfTrue="1">
      <formula>O4=""</formula>
    </cfRule>
    <cfRule type="expression" dxfId="1703" priority="656" stopIfTrue="1">
      <formula>O4=CléPersonnalisée2</formula>
    </cfRule>
    <cfRule type="expression" dxfId="1702" priority="657" stopIfTrue="1">
      <formula>O4=CléPersonnalisée1</formula>
    </cfRule>
    <cfRule type="expression" dxfId="1701" priority="658" stopIfTrue="1">
      <formula>O4=CléMaladie</formula>
    </cfRule>
    <cfRule type="expression" dxfId="1700" priority="659" stopIfTrue="1">
      <formula>O4=CléPersonnel</formula>
    </cfRule>
    <cfRule type="expression" dxfId="1699" priority="660" stopIfTrue="1">
      <formula>O4=CléCongé</formula>
    </cfRule>
  </conditionalFormatting>
  <conditionalFormatting sqref="O8:O15">
    <cfRule type="expression" dxfId="1698" priority="699" stopIfTrue="1">
      <formula>O8=CléPersonnalisée1</formula>
    </cfRule>
    <cfRule type="expression" dxfId="1697" priority="698" stopIfTrue="1">
      <formula>O8=CléPersonnalisée2</formula>
    </cfRule>
    <cfRule type="expression" priority="697" stopIfTrue="1">
      <formula>O8=""</formula>
    </cfRule>
    <cfRule type="expression" dxfId="1696" priority="700" stopIfTrue="1">
      <formula>O8=CléMaladie</formula>
    </cfRule>
    <cfRule type="expression" dxfId="1695" priority="672" stopIfTrue="1">
      <formula>O8=CléCongé</formula>
    </cfRule>
    <cfRule type="expression" dxfId="1694" priority="671" stopIfTrue="1">
      <formula>O8=CléPersonnel</formula>
    </cfRule>
    <cfRule type="expression" dxfId="1693" priority="670" stopIfTrue="1">
      <formula>O8=CléMaladie</formula>
    </cfRule>
    <cfRule type="expression" dxfId="1692" priority="669" stopIfTrue="1">
      <formula>O8=CléPersonnalisée1</formula>
    </cfRule>
    <cfRule type="expression" dxfId="1691" priority="701" stopIfTrue="1">
      <formula>O8=CléPersonnel</formula>
    </cfRule>
    <cfRule type="expression" dxfId="1690" priority="702" stopIfTrue="1">
      <formula>O8=CléCongé</formula>
    </cfRule>
    <cfRule type="expression" priority="667" stopIfTrue="1">
      <formula>O8=""</formula>
    </cfRule>
    <cfRule type="expression" dxfId="1689" priority="668" stopIfTrue="1">
      <formula>O8=CléPersonnalisée2</formula>
    </cfRule>
  </conditionalFormatting>
  <conditionalFormatting sqref="O12:O15">
    <cfRule type="expression" dxfId="1688" priority="687" stopIfTrue="1">
      <formula>O12=CléPersonnalisée1</formula>
    </cfRule>
    <cfRule type="expression" dxfId="1687" priority="666" stopIfTrue="1">
      <formula>O12=CléCongé</formula>
    </cfRule>
    <cfRule type="expression" dxfId="1686" priority="690" stopIfTrue="1">
      <formula>O12=CléCongé</formula>
    </cfRule>
    <cfRule type="expression" dxfId="1685" priority="689" stopIfTrue="1">
      <formula>O12=CléPersonnel</formula>
    </cfRule>
    <cfRule type="expression" dxfId="1684" priority="688" stopIfTrue="1">
      <formula>O12=CléMaladie</formula>
    </cfRule>
    <cfRule type="expression" dxfId="1683" priority="686" stopIfTrue="1">
      <formula>O12=CléPersonnalisée2</formula>
    </cfRule>
    <cfRule type="expression" dxfId="1682" priority="684" stopIfTrue="1">
      <formula>O12=CléCongé</formula>
    </cfRule>
    <cfRule type="expression" dxfId="1681" priority="683" stopIfTrue="1">
      <formula>O12=CléPersonnel</formula>
    </cfRule>
    <cfRule type="expression" dxfId="1680" priority="682" stopIfTrue="1">
      <formula>O12=CléMaladie</formula>
    </cfRule>
    <cfRule type="expression" dxfId="1679" priority="681" stopIfTrue="1">
      <formula>O12=CléPersonnalisée1</formula>
    </cfRule>
    <cfRule type="expression" dxfId="1678" priority="680" stopIfTrue="1">
      <formula>O12=CléPersonnalisée2</formula>
    </cfRule>
    <cfRule type="expression" priority="679" stopIfTrue="1">
      <formula>O12=""</formula>
    </cfRule>
    <cfRule type="expression" priority="685" stopIfTrue="1">
      <formula>O12=""</formula>
    </cfRule>
    <cfRule type="expression" dxfId="1677" priority="665" stopIfTrue="1">
      <formula>O12=CléPersonnel</formula>
    </cfRule>
    <cfRule type="expression" dxfId="1676" priority="664" stopIfTrue="1">
      <formula>O12=CléMaladie</formula>
    </cfRule>
    <cfRule type="expression" dxfId="1675" priority="663" stopIfTrue="1">
      <formula>O12=CléPersonnalisée1</formula>
    </cfRule>
    <cfRule type="expression" dxfId="1674" priority="662" stopIfTrue="1">
      <formula>O12=CléPersonnalisée2</formula>
    </cfRule>
    <cfRule type="expression" priority="661" stopIfTrue="1">
      <formula>O12=""</formula>
    </cfRule>
  </conditionalFormatting>
  <conditionalFormatting sqref="O13:O14">
    <cfRule type="expression" priority="673" stopIfTrue="1">
      <formula>O13=""</formula>
    </cfRule>
    <cfRule type="expression" dxfId="1673" priority="674" stopIfTrue="1">
      <formula>O13=CléPersonnalisée2</formula>
    </cfRule>
    <cfRule type="expression" dxfId="1672" priority="675" stopIfTrue="1">
      <formula>O13=CléPersonnalisée1</formula>
    </cfRule>
    <cfRule type="expression" dxfId="1671" priority="676" stopIfTrue="1">
      <formula>O13=CléMaladie</formula>
    </cfRule>
    <cfRule type="expression" dxfId="1670" priority="677" stopIfTrue="1">
      <formula>O13=CléPersonnel</formula>
    </cfRule>
    <cfRule type="expression" dxfId="1669" priority="678" stopIfTrue="1">
      <formula>O13=CléCongé</formula>
    </cfRule>
  </conditionalFormatting>
  <conditionalFormatting sqref="P4:P9">
    <cfRule type="expression" dxfId="1668" priority="563" stopIfTrue="1">
      <formula>P4=CléPersonnel</formula>
    </cfRule>
    <cfRule type="expression" dxfId="1667" priority="560" stopIfTrue="1">
      <formula>P4=CléPersonnalisée2</formula>
    </cfRule>
    <cfRule type="expression" priority="559" stopIfTrue="1">
      <formula>P4=""</formula>
    </cfRule>
    <cfRule type="expression" dxfId="1666" priority="561" stopIfTrue="1">
      <formula>P4=CléPersonnalisée1</formula>
    </cfRule>
    <cfRule type="expression" dxfId="1665" priority="564" stopIfTrue="1">
      <formula>P4=CléCongé</formula>
    </cfRule>
    <cfRule type="expression" dxfId="1664" priority="562" stopIfTrue="1">
      <formula>P4=CléMaladie</formula>
    </cfRule>
  </conditionalFormatting>
  <conditionalFormatting sqref="P4:P15">
    <cfRule type="expression" dxfId="1663" priority="558" stopIfTrue="1">
      <formula>P4=CléCongé</formula>
    </cfRule>
    <cfRule type="expression" dxfId="1662" priority="557" stopIfTrue="1">
      <formula>P4=CléPersonnel</formula>
    </cfRule>
    <cfRule type="expression" dxfId="1661" priority="556" stopIfTrue="1">
      <formula>P4=CléMaladie</formula>
    </cfRule>
    <cfRule type="expression" dxfId="1660" priority="555" stopIfTrue="1">
      <formula>P4=CléPersonnalisée1</formula>
    </cfRule>
    <cfRule type="expression" dxfId="1659" priority="554" stopIfTrue="1">
      <formula>P4=CléPersonnalisée2</formula>
    </cfRule>
    <cfRule type="expression" priority="553" stopIfTrue="1">
      <formula>P4=""</formula>
    </cfRule>
  </conditionalFormatting>
  <conditionalFormatting sqref="P12:P15">
    <cfRule type="expression" dxfId="1658" priority="551" stopIfTrue="1">
      <formula>P12=CléPersonnel</formula>
    </cfRule>
    <cfRule type="expression" dxfId="1657" priority="550" stopIfTrue="1">
      <formula>P12=CléMaladie</formula>
    </cfRule>
    <cfRule type="expression" dxfId="1656" priority="549" stopIfTrue="1">
      <formula>P12=CléPersonnalisée1</formula>
    </cfRule>
    <cfRule type="expression" dxfId="1655" priority="548" stopIfTrue="1">
      <formula>P12=CléPersonnalisée2</formula>
    </cfRule>
    <cfRule type="expression" priority="547" stopIfTrue="1">
      <formula>P12=""</formula>
    </cfRule>
    <cfRule type="expression" dxfId="1654" priority="552" stopIfTrue="1">
      <formula>P12=CléCongé</formula>
    </cfRule>
  </conditionalFormatting>
  <conditionalFormatting sqref="Q4:Q5">
    <cfRule type="expression" dxfId="1653" priority="569" stopIfTrue="1">
      <formula>Q4=CléPersonnel</formula>
    </cfRule>
    <cfRule type="expression" dxfId="1652" priority="576" stopIfTrue="1">
      <formula>Q4=CléCongé</formula>
    </cfRule>
    <cfRule type="expression" priority="571" stopIfTrue="1">
      <formula>Q4=""</formula>
    </cfRule>
    <cfRule type="expression" dxfId="1651" priority="572" stopIfTrue="1">
      <formula>Q4=CléPersonnalisée2</formula>
    </cfRule>
    <cfRule type="expression" dxfId="1650" priority="573" stopIfTrue="1">
      <formula>Q4=CléPersonnalisée1</formula>
    </cfRule>
    <cfRule type="expression" dxfId="1649" priority="574" stopIfTrue="1">
      <formula>Q4=CléMaladie</formula>
    </cfRule>
    <cfRule type="expression" priority="565" stopIfTrue="1">
      <formula>Q4=""</formula>
    </cfRule>
    <cfRule type="expression" dxfId="1648" priority="566" stopIfTrue="1">
      <formula>Q4=CléPersonnalisée2</formula>
    </cfRule>
    <cfRule type="expression" dxfId="1647" priority="567" stopIfTrue="1">
      <formula>Q4=CléPersonnalisée1</formula>
    </cfRule>
    <cfRule type="expression" dxfId="1646" priority="568" stopIfTrue="1">
      <formula>Q4=CléMaladie</formula>
    </cfRule>
    <cfRule type="expression" dxfId="1645" priority="575" stopIfTrue="1">
      <formula>Q4=CléPersonnel</formula>
    </cfRule>
    <cfRule type="expression" dxfId="1644" priority="570" stopIfTrue="1">
      <formula>Q4=CléCongé</formula>
    </cfRule>
  </conditionalFormatting>
  <conditionalFormatting sqref="Q4:Q7">
    <cfRule type="expression" dxfId="1643" priority="579" stopIfTrue="1">
      <formula>Q4=CléPersonnalisée1</formula>
    </cfRule>
    <cfRule type="expression" dxfId="1642" priority="578" stopIfTrue="1">
      <formula>Q4=CléPersonnalisée2</formula>
    </cfRule>
    <cfRule type="expression" priority="577" stopIfTrue="1">
      <formula>Q4=""</formula>
    </cfRule>
    <cfRule type="expression" dxfId="1641" priority="582" stopIfTrue="1">
      <formula>Q4=CléCongé</formula>
    </cfRule>
    <cfRule type="expression" dxfId="1640" priority="581" stopIfTrue="1">
      <formula>Q4=CléPersonnel</formula>
    </cfRule>
    <cfRule type="expression" dxfId="1639" priority="580" stopIfTrue="1">
      <formula>Q4=CléMaladie</formula>
    </cfRule>
  </conditionalFormatting>
  <conditionalFormatting sqref="Q8:Q15">
    <cfRule type="expression" dxfId="1638" priority="593" stopIfTrue="1">
      <formula>Q8=CléPersonnel</formula>
    </cfRule>
    <cfRule type="expression" dxfId="1637" priority="621" stopIfTrue="1">
      <formula>Q8=CléPersonnalisée1</formula>
    </cfRule>
    <cfRule type="expression" dxfId="1636" priority="594" stopIfTrue="1">
      <formula>Q8=CléCongé</formula>
    </cfRule>
    <cfRule type="expression" dxfId="1635" priority="592" stopIfTrue="1">
      <formula>Q8=CléMaladie</formula>
    </cfRule>
    <cfRule type="expression" priority="619" stopIfTrue="1">
      <formula>Q8=""</formula>
    </cfRule>
    <cfRule type="expression" dxfId="1634" priority="620" stopIfTrue="1">
      <formula>Q8=CléPersonnalisée2</formula>
    </cfRule>
    <cfRule type="expression" dxfId="1633" priority="624" stopIfTrue="1">
      <formula>Q8=CléCongé</formula>
    </cfRule>
    <cfRule type="expression" dxfId="1632" priority="623" stopIfTrue="1">
      <formula>Q8=CléPersonnel</formula>
    </cfRule>
    <cfRule type="expression" dxfId="1631" priority="622" stopIfTrue="1">
      <formula>Q8=CléMaladie</formula>
    </cfRule>
    <cfRule type="expression" priority="589" stopIfTrue="1">
      <formula>Q8=""</formula>
    </cfRule>
    <cfRule type="expression" dxfId="1630" priority="590" stopIfTrue="1">
      <formula>Q8=CléPersonnalisée2</formula>
    </cfRule>
    <cfRule type="expression" dxfId="1629" priority="591" stopIfTrue="1">
      <formula>Q8=CléPersonnalisée1</formula>
    </cfRule>
  </conditionalFormatting>
  <conditionalFormatting sqref="Q12:Q15">
    <cfRule type="expression" dxfId="1628" priority="587" stopIfTrue="1">
      <formula>Q12=CléPersonnel</formula>
    </cfRule>
    <cfRule type="expression" dxfId="1627" priority="586" stopIfTrue="1">
      <formula>Q12=CléMaladie</formula>
    </cfRule>
    <cfRule type="expression" dxfId="1626" priority="585" stopIfTrue="1">
      <formula>Q12=CléPersonnalisée1</formula>
    </cfRule>
    <cfRule type="expression" dxfId="1625" priority="584" stopIfTrue="1">
      <formula>Q12=CléPersonnalisée2</formula>
    </cfRule>
    <cfRule type="expression" dxfId="1624" priority="612" stopIfTrue="1">
      <formula>Q12=CléCongé</formula>
    </cfRule>
    <cfRule type="expression" dxfId="1623" priority="611" stopIfTrue="1">
      <formula>Q12=CléPersonnel</formula>
    </cfRule>
    <cfRule type="expression" dxfId="1622" priority="610" stopIfTrue="1">
      <formula>Q12=CléMaladie</formula>
    </cfRule>
    <cfRule type="expression" dxfId="1621" priority="609" stopIfTrue="1">
      <formula>Q12=CléPersonnalisée1</formula>
    </cfRule>
    <cfRule type="expression" priority="607" stopIfTrue="1">
      <formula>Q12=""</formula>
    </cfRule>
    <cfRule type="expression" dxfId="1620" priority="608" stopIfTrue="1">
      <formula>Q12=CléPersonnalisée2</formula>
    </cfRule>
    <cfRule type="expression" dxfId="1619" priority="606" stopIfTrue="1">
      <formula>Q12=CléCongé</formula>
    </cfRule>
    <cfRule type="expression" dxfId="1618" priority="605" stopIfTrue="1">
      <formula>Q12=CléPersonnel</formula>
    </cfRule>
    <cfRule type="expression" dxfId="1617" priority="604" stopIfTrue="1">
      <formula>Q12=CléMaladie</formula>
    </cfRule>
    <cfRule type="expression" dxfId="1616" priority="603" stopIfTrue="1">
      <formula>Q12=CléPersonnalisée1</formula>
    </cfRule>
    <cfRule type="expression" dxfId="1615" priority="602" stopIfTrue="1">
      <formula>Q12=CléPersonnalisée2</formula>
    </cfRule>
    <cfRule type="expression" priority="601" stopIfTrue="1">
      <formula>Q12=""</formula>
    </cfRule>
    <cfRule type="expression" priority="583" stopIfTrue="1">
      <formula>Q12=""</formula>
    </cfRule>
    <cfRule type="expression" dxfId="1614" priority="588" stopIfTrue="1">
      <formula>Q12=CléCongé</formula>
    </cfRule>
  </conditionalFormatting>
  <conditionalFormatting sqref="Q13:Q14">
    <cfRule type="expression" dxfId="1613" priority="599" stopIfTrue="1">
      <formula>Q13=CléPersonnel</formula>
    </cfRule>
    <cfRule type="expression" dxfId="1612" priority="600" stopIfTrue="1">
      <formula>Q13=CléCongé</formula>
    </cfRule>
    <cfRule type="expression" priority="595" stopIfTrue="1">
      <formula>Q13=""</formula>
    </cfRule>
    <cfRule type="expression" dxfId="1611" priority="596" stopIfTrue="1">
      <formula>Q13=CléPersonnalisée2</formula>
    </cfRule>
    <cfRule type="expression" dxfId="1610" priority="597" stopIfTrue="1">
      <formula>Q13=CléPersonnalisée1</formula>
    </cfRule>
    <cfRule type="expression" dxfId="1609" priority="598" stopIfTrue="1">
      <formula>Q13=CléMaladie</formula>
    </cfRule>
  </conditionalFormatting>
  <conditionalFormatting sqref="R4:R9">
    <cfRule type="expression" dxfId="1608" priority="486" stopIfTrue="1">
      <formula>R4=CléCongé</formula>
    </cfRule>
    <cfRule type="expression" dxfId="1607" priority="482" stopIfTrue="1">
      <formula>R4=CléPersonnalisée2</formula>
    </cfRule>
    <cfRule type="expression" priority="481" stopIfTrue="1">
      <formula>R4=""</formula>
    </cfRule>
    <cfRule type="expression" dxfId="1606" priority="483" stopIfTrue="1">
      <formula>R4=CléPersonnalisée1</formula>
    </cfRule>
    <cfRule type="expression" dxfId="1605" priority="485" stopIfTrue="1">
      <formula>R4=CléPersonnel</formula>
    </cfRule>
    <cfRule type="expression" dxfId="1604" priority="484" stopIfTrue="1">
      <formula>R4=CléMaladie</formula>
    </cfRule>
  </conditionalFormatting>
  <conditionalFormatting sqref="R4:R15">
    <cfRule type="expression" dxfId="1603" priority="476" stopIfTrue="1">
      <formula>R4=CléPersonnalisée2</formula>
    </cfRule>
    <cfRule type="expression" dxfId="1602" priority="478" stopIfTrue="1">
      <formula>R4=CléMaladie</formula>
    </cfRule>
    <cfRule type="expression" dxfId="1601" priority="479" stopIfTrue="1">
      <formula>R4=CléPersonnel</formula>
    </cfRule>
    <cfRule type="expression" dxfId="1600" priority="480" stopIfTrue="1">
      <formula>R4=CléCongé</formula>
    </cfRule>
    <cfRule type="expression" dxfId="1599" priority="477" stopIfTrue="1">
      <formula>R4=CléPersonnalisée1</formula>
    </cfRule>
    <cfRule type="expression" priority="475" stopIfTrue="1">
      <formula>R4=""</formula>
    </cfRule>
  </conditionalFormatting>
  <conditionalFormatting sqref="R12:R15">
    <cfRule type="expression" dxfId="1598" priority="471" stopIfTrue="1">
      <formula>R12=CléPersonnalisée1</formula>
    </cfRule>
    <cfRule type="expression" dxfId="1597" priority="470" stopIfTrue="1">
      <formula>R12=CléPersonnalisée2</formula>
    </cfRule>
    <cfRule type="expression" priority="469" stopIfTrue="1">
      <formula>R12=""</formula>
    </cfRule>
    <cfRule type="expression" dxfId="1596" priority="474" stopIfTrue="1">
      <formula>R12=CléCongé</formula>
    </cfRule>
    <cfRule type="expression" dxfId="1595" priority="472" stopIfTrue="1">
      <formula>R12=CléMaladie</formula>
    </cfRule>
    <cfRule type="expression" dxfId="1594" priority="473" stopIfTrue="1">
      <formula>R12=CléPersonnel</formula>
    </cfRule>
  </conditionalFormatting>
  <conditionalFormatting sqref="S4:S5">
    <cfRule type="expression" dxfId="1593" priority="498" stopIfTrue="1">
      <formula>S4=CléCongé</formula>
    </cfRule>
    <cfRule type="expression" dxfId="1592" priority="497" stopIfTrue="1">
      <formula>S4=CléPersonnel</formula>
    </cfRule>
    <cfRule type="expression" dxfId="1591" priority="496" stopIfTrue="1">
      <formula>S4=CléMaladie</formula>
    </cfRule>
    <cfRule type="expression" dxfId="1590" priority="495" stopIfTrue="1">
      <formula>S4=CléPersonnalisée1</formula>
    </cfRule>
    <cfRule type="expression" priority="493" stopIfTrue="1">
      <formula>S4=""</formula>
    </cfRule>
    <cfRule type="expression" dxfId="1589" priority="492" stopIfTrue="1">
      <formula>S4=CléCongé</formula>
    </cfRule>
    <cfRule type="expression" dxfId="1588" priority="491" stopIfTrue="1">
      <formula>S4=CléPersonnel</formula>
    </cfRule>
    <cfRule type="expression" dxfId="1587" priority="488" stopIfTrue="1">
      <formula>S4=CléPersonnalisée2</formula>
    </cfRule>
    <cfRule type="expression" dxfId="1586" priority="489" stopIfTrue="1">
      <formula>S4=CléPersonnalisée1</formula>
    </cfRule>
    <cfRule type="expression" dxfId="1585" priority="494" stopIfTrue="1">
      <formula>S4=CléPersonnalisée2</formula>
    </cfRule>
    <cfRule type="expression" dxfId="1584" priority="490" stopIfTrue="1">
      <formula>S4=CléMaladie</formula>
    </cfRule>
    <cfRule type="expression" priority="487" stopIfTrue="1">
      <formula>S4=""</formula>
    </cfRule>
  </conditionalFormatting>
  <conditionalFormatting sqref="S4:S7">
    <cfRule type="expression" priority="499" stopIfTrue="1">
      <formula>S4=""</formula>
    </cfRule>
    <cfRule type="expression" dxfId="1583" priority="500" stopIfTrue="1">
      <formula>S4=CléPersonnalisée2</formula>
    </cfRule>
    <cfRule type="expression" dxfId="1582" priority="501" stopIfTrue="1">
      <formula>S4=CléPersonnalisée1</formula>
    </cfRule>
    <cfRule type="expression" dxfId="1581" priority="502" stopIfTrue="1">
      <formula>S4=CléMaladie</formula>
    </cfRule>
    <cfRule type="expression" dxfId="1580" priority="503" stopIfTrue="1">
      <formula>S4=CléPersonnel</formula>
    </cfRule>
    <cfRule type="expression" dxfId="1579" priority="504" stopIfTrue="1">
      <formula>S4=CléCongé</formula>
    </cfRule>
  </conditionalFormatting>
  <conditionalFormatting sqref="S8:S15">
    <cfRule type="expression" dxfId="1578" priority="512" stopIfTrue="1">
      <formula>S8=CléPersonnalisée2</formula>
    </cfRule>
    <cfRule type="expression" dxfId="1577" priority="516" stopIfTrue="1">
      <formula>S8=CléCongé</formula>
    </cfRule>
    <cfRule type="expression" dxfId="1576" priority="544" stopIfTrue="1">
      <formula>S8=CléMaladie</formula>
    </cfRule>
    <cfRule type="expression" dxfId="1575" priority="542" stopIfTrue="1">
      <formula>S8=CléPersonnalisée2</formula>
    </cfRule>
    <cfRule type="expression" dxfId="1574" priority="543" stopIfTrue="1">
      <formula>S8=CléPersonnalisée1</formula>
    </cfRule>
    <cfRule type="expression" priority="541" stopIfTrue="1">
      <formula>S8=""</formula>
    </cfRule>
    <cfRule type="expression" dxfId="1573" priority="546" stopIfTrue="1">
      <formula>S8=CléCongé</formula>
    </cfRule>
    <cfRule type="expression" priority="511" stopIfTrue="1">
      <formula>S8=""</formula>
    </cfRule>
    <cfRule type="expression" dxfId="1572" priority="545" stopIfTrue="1">
      <formula>S8=CléPersonnel</formula>
    </cfRule>
    <cfRule type="expression" dxfId="1571" priority="513" stopIfTrue="1">
      <formula>S8=CléPersonnalisée1</formula>
    </cfRule>
    <cfRule type="expression" dxfId="1570" priority="514" stopIfTrue="1">
      <formula>S8=CléMaladie</formula>
    </cfRule>
    <cfRule type="expression" dxfId="1569" priority="515" stopIfTrue="1">
      <formula>S8=CléPersonnel</formula>
    </cfRule>
  </conditionalFormatting>
  <conditionalFormatting sqref="S12:S15">
    <cfRule type="expression" priority="505" stopIfTrue="1">
      <formula>S12=""</formula>
    </cfRule>
    <cfRule type="expression" dxfId="1568" priority="506" stopIfTrue="1">
      <formula>S12=CléPersonnalisée2</formula>
    </cfRule>
    <cfRule type="expression" dxfId="1567" priority="507" stopIfTrue="1">
      <formula>S12=CléPersonnalisée1</formula>
    </cfRule>
    <cfRule type="expression" dxfId="1566" priority="508" stopIfTrue="1">
      <formula>S12=CléMaladie</formula>
    </cfRule>
    <cfRule type="expression" dxfId="1565" priority="509" stopIfTrue="1">
      <formula>S12=CléPersonnel</formula>
    </cfRule>
    <cfRule type="expression" dxfId="1564" priority="510" stopIfTrue="1">
      <formula>S12=CléCongé</formula>
    </cfRule>
    <cfRule type="expression" dxfId="1563" priority="531" stopIfTrue="1">
      <formula>S12=CléPersonnalisée1</formula>
    </cfRule>
    <cfRule type="expression" dxfId="1562" priority="532" stopIfTrue="1">
      <formula>S12=CléMaladie</formula>
    </cfRule>
    <cfRule type="expression" dxfId="1561" priority="533" stopIfTrue="1">
      <formula>S12=CléPersonnel</formula>
    </cfRule>
    <cfRule type="expression" dxfId="1560" priority="534" stopIfTrue="1">
      <formula>S12=CléCongé</formula>
    </cfRule>
    <cfRule type="expression" priority="529" stopIfTrue="1">
      <formula>S12=""</formula>
    </cfRule>
    <cfRule type="expression" priority="523" stopIfTrue="1">
      <formula>S12=""</formula>
    </cfRule>
    <cfRule type="expression" dxfId="1559" priority="524" stopIfTrue="1">
      <formula>S12=CléPersonnalisée2</formula>
    </cfRule>
    <cfRule type="expression" dxfId="1558" priority="525" stopIfTrue="1">
      <formula>S12=CléPersonnalisée1</formula>
    </cfRule>
    <cfRule type="expression" dxfId="1557" priority="526" stopIfTrue="1">
      <formula>S12=CléMaladie</formula>
    </cfRule>
    <cfRule type="expression" dxfId="1556" priority="527" stopIfTrue="1">
      <formula>S12=CléPersonnel</formula>
    </cfRule>
    <cfRule type="expression" dxfId="1555" priority="528" stopIfTrue="1">
      <formula>S12=CléCongé</formula>
    </cfRule>
    <cfRule type="expression" dxfId="1554" priority="530" stopIfTrue="1">
      <formula>S12=CléPersonnalisée2</formula>
    </cfRule>
  </conditionalFormatting>
  <conditionalFormatting sqref="S13:S14">
    <cfRule type="expression" priority="517" stopIfTrue="1">
      <formula>S13=""</formula>
    </cfRule>
    <cfRule type="expression" dxfId="1553" priority="518" stopIfTrue="1">
      <formula>S13=CléPersonnalisée2</formula>
    </cfRule>
    <cfRule type="expression" dxfId="1552" priority="519" stopIfTrue="1">
      <formula>S13=CléPersonnalisée1</formula>
    </cfRule>
    <cfRule type="expression" dxfId="1551" priority="520" stopIfTrue="1">
      <formula>S13=CléMaladie</formula>
    </cfRule>
    <cfRule type="expression" dxfId="1550" priority="521" stopIfTrue="1">
      <formula>S13=CléPersonnel</formula>
    </cfRule>
    <cfRule type="expression" dxfId="1549" priority="522" stopIfTrue="1">
      <formula>S13=CléCongé</formula>
    </cfRule>
  </conditionalFormatting>
  <conditionalFormatting sqref="T4:X15">
    <cfRule type="expression" dxfId="1548" priority="398" stopIfTrue="1">
      <formula>T4=CléPersonnalisée2</formula>
    </cfRule>
    <cfRule type="expression" dxfId="1547" priority="408" stopIfTrue="1">
      <formula>T4=CléCongé</formula>
    </cfRule>
    <cfRule type="expression" dxfId="1546" priority="407" stopIfTrue="1">
      <formula>T4=CléPersonnel</formula>
    </cfRule>
    <cfRule type="expression" dxfId="1545" priority="406" stopIfTrue="1">
      <formula>T4=CléMaladie</formula>
    </cfRule>
    <cfRule type="expression" dxfId="1544" priority="405" stopIfTrue="1">
      <formula>T4=CléPersonnalisée1</formula>
    </cfRule>
    <cfRule type="expression" dxfId="1543" priority="404" stopIfTrue="1">
      <formula>T4=CléPersonnalisée2</formula>
    </cfRule>
    <cfRule type="expression" priority="403" stopIfTrue="1">
      <formula>T4=""</formula>
    </cfRule>
    <cfRule type="expression" dxfId="1542" priority="402" stopIfTrue="1">
      <formula>T4=CléCongé</formula>
    </cfRule>
    <cfRule type="expression" dxfId="1541" priority="401" stopIfTrue="1">
      <formula>T4=CléPersonnel</formula>
    </cfRule>
    <cfRule type="expression" dxfId="1540" priority="400" stopIfTrue="1">
      <formula>T4=CléMaladie</formula>
    </cfRule>
    <cfRule type="expression" priority="397" stopIfTrue="1">
      <formula>T4=""</formula>
    </cfRule>
    <cfRule type="expression" dxfId="1539" priority="399" stopIfTrue="1">
      <formula>T4=CléPersonnalisée1</formula>
    </cfRule>
  </conditionalFormatting>
  <conditionalFormatting sqref="Y4:Y5">
    <cfRule type="expression" dxfId="1538" priority="167" stopIfTrue="1">
      <formula>Y4=CléPersonnel</formula>
    </cfRule>
    <cfRule type="expression" dxfId="1537" priority="168" stopIfTrue="1">
      <formula>Y4=CléCongé</formula>
    </cfRule>
    <cfRule type="expression" priority="157" stopIfTrue="1">
      <formula>Y4=""</formula>
    </cfRule>
    <cfRule type="expression" dxfId="1536" priority="158" stopIfTrue="1">
      <formula>Y4=CléPersonnalisée2</formula>
    </cfRule>
    <cfRule type="expression" dxfId="1535" priority="159" stopIfTrue="1">
      <formula>Y4=CléPersonnalisée1</formula>
    </cfRule>
    <cfRule type="expression" dxfId="1534" priority="164" stopIfTrue="1">
      <formula>Y4=CléPersonnalisée2</formula>
    </cfRule>
    <cfRule type="expression" dxfId="1533" priority="160" stopIfTrue="1">
      <formula>Y4=CléMaladie</formula>
    </cfRule>
    <cfRule type="expression" dxfId="1532" priority="161" stopIfTrue="1">
      <formula>Y4=CléPersonnel</formula>
    </cfRule>
    <cfRule type="expression" dxfId="1531" priority="162" stopIfTrue="1">
      <formula>Y4=CléCongé</formula>
    </cfRule>
    <cfRule type="expression" priority="163" stopIfTrue="1">
      <formula>Y4=""</formula>
    </cfRule>
    <cfRule type="expression" dxfId="1530" priority="165" stopIfTrue="1">
      <formula>Y4=CléPersonnalisée1</formula>
    </cfRule>
    <cfRule type="expression" dxfId="1529" priority="166" stopIfTrue="1">
      <formula>Y4=CléMaladie</formula>
    </cfRule>
  </conditionalFormatting>
  <conditionalFormatting sqref="Y4:Y7">
    <cfRule type="expression" priority="169" stopIfTrue="1">
      <formula>Y4=""</formula>
    </cfRule>
    <cfRule type="expression" dxfId="1528" priority="170" stopIfTrue="1">
      <formula>Y4=CléPersonnalisée2</formula>
    </cfRule>
    <cfRule type="expression" dxfId="1527" priority="171" stopIfTrue="1">
      <formula>Y4=CléPersonnalisée1</formula>
    </cfRule>
    <cfRule type="expression" dxfId="1526" priority="172" stopIfTrue="1">
      <formula>Y4=CléMaladie</formula>
    </cfRule>
    <cfRule type="expression" dxfId="1525" priority="173" stopIfTrue="1">
      <formula>Y4=CléPersonnel</formula>
    </cfRule>
    <cfRule type="expression" dxfId="1524" priority="174" stopIfTrue="1">
      <formula>Y4=CléCongé</formula>
    </cfRule>
  </conditionalFormatting>
  <conditionalFormatting sqref="Y8:Y15">
    <cfRule type="expression" dxfId="1523" priority="216" stopIfTrue="1">
      <formula>Y8=CléCongé</formula>
    </cfRule>
    <cfRule type="expression" dxfId="1522" priority="215" stopIfTrue="1">
      <formula>Y8=CléPersonnel</formula>
    </cfRule>
    <cfRule type="expression" dxfId="1521" priority="214" stopIfTrue="1">
      <formula>Y8=CléMaladie</formula>
    </cfRule>
    <cfRule type="expression" dxfId="1520" priority="213" stopIfTrue="1">
      <formula>Y8=CléPersonnalisée1</formula>
    </cfRule>
    <cfRule type="expression" dxfId="1519" priority="212" stopIfTrue="1">
      <formula>Y8=CléPersonnalisée2</formula>
    </cfRule>
    <cfRule type="expression" priority="211" stopIfTrue="1">
      <formula>Y8=""</formula>
    </cfRule>
    <cfRule type="expression" dxfId="1518" priority="186" stopIfTrue="1">
      <formula>Y8=CléCongé</formula>
    </cfRule>
    <cfRule type="expression" dxfId="1517" priority="185" stopIfTrue="1">
      <formula>Y8=CléPersonnel</formula>
    </cfRule>
    <cfRule type="expression" dxfId="1516" priority="184" stopIfTrue="1">
      <formula>Y8=CléMaladie</formula>
    </cfRule>
    <cfRule type="expression" dxfId="1515" priority="183" stopIfTrue="1">
      <formula>Y8=CléPersonnalisée1</formula>
    </cfRule>
    <cfRule type="expression" dxfId="1514" priority="182" stopIfTrue="1">
      <formula>Y8=CléPersonnalisée2</formula>
    </cfRule>
    <cfRule type="expression" priority="181" stopIfTrue="1">
      <formula>Y8=""</formula>
    </cfRule>
  </conditionalFormatting>
  <conditionalFormatting sqref="Y12:Y15">
    <cfRule type="expression" priority="199" stopIfTrue="1">
      <formula>Y12=""</formula>
    </cfRule>
    <cfRule type="expression" dxfId="1513" priority="179" stopIfTrue="1">
      <formula>Y12=CléPersonnel</formula>
    </cfRule>
    <cfRule type="expression" dxfId="1512" priority="198" stopIfTrue="1">
      <formula>Y12=CléCongé</formula>
    </cfRule>
    <cfRule type="expression" dxfId="1511" priority="196" stopIfTrue="1">
      <formula>Y12=CléMaladie</formula>
    </cfRule>
    <cfRule type="expression" dxfId="1510" priority="195" stopIfTrue="1">
      <formula>Y12=CléPersonnalisée1</formula>
    </cfRule>
    <cfRule type="expression" dxfId="1509" priority="194" stopIfTrue="1">
      <formula>Y12=CléPersonnalisée2</formula>
    </cfRule>
    <cfRule type="expression" priority="193" stopIfTrue="1">
      <formula>Y12=""</formula>
    </cfRule>
    <cfRule type="expression" dxfId="1508" priority="197" stopIfTrue="1">
      <formula>Y12=CléPersonnel</formula>
    </cfRule>
    <cfRule type="expression" dxfId="1507" priority="204" stopIfTrue="1">
      <formula>Y12=CléCongé</formula>
    </cfRule>
    <cfRule type="expression" dxfId="1506" priority="203" stopIfTrue="1">
      <formula>Y12=CléPersonnel</formula>
    </cfRule>
    <cfRule type="expression" dxfId="1505" priority="178" stopIfTrue="1">
      <formula>Y12=CléMaladie</formula>
    </cfRule>
    <cfRule type="expression" dxfId="1504" priority="177" stopIfTrue="1">
      <formula>Y12=CléPersonnalisée1</formula>
    </cfRule>
    <cfRule type="expression" dxfId="1503" priority="202" stopIfTrue="1">
      <formula>Y12=CléMaladie</formula>
    </cfRule>
    <cfRule type="expression" dxfId="1502" priority="176" stopIfTrue="1">
      <formula>Y12=CléPersonnalisée2</formula>
    </cfRule>
    <cfRule type="expression" priority="175" stopIfTrue="1">
      <formula>Y12=""</formula>
    </cfRule>
    <cfRule type="expression" dxfId="1501" priority="180" stopIfTrue="1">
      <formula>Y12=CléCongé</formula>
    </cfRule>
    <cfRule type="expression" dxfId="1500" priority="201" stopIfTrue="1">
      <formula>Y12=CléPersonnalisée1</formula>
    </cfRule>
    <cfRule type="expression" dxfId="1499" priority="200" stopIfTrue="1">
      <formula>Y12=CléPersonnalisée2</formula>
    </cfRule>
  </conditionalFormatting>
  <conditionalFormatting sqref="Y13:Y14">
    <cfRule type="expression" dxfId="1498" priority="192" stopIfTrue="1">
      <formula>Y13=CléCongé</formula>
    </cfRule>
    <cfRule type="expression" dxfId="1497" priority="191" stopIfTrue="1">
      <formula>Y13=CléPersonnel</formula>
    </cfRule>
    <cfRule type="expression" dxfId="1496" priority="188" stopIfTrue="1">
      <formula>Y13=CléPersonnalisée2</formula>
    </cfRule>
    <cfRule type="expression" dxfId="1495" priority="190" stopIfTrue="1">
      <formula>Y13=CléMaladie</formula>
    </cfRule>
    <cfRule type="expression" dxfId="1494" priority="189" stopIfTrue="1">
      <formula>Y13=CléPersonnalisée1</formula>
    </cfRule>
    <cfRule type="expression" priority="187" stopIfTrue="1">
      <formula>Y13=""</formula>
    </cfRule>
  </conditionalFormatting>
  <conditionalFormatting sqref="Z4:Z9">
    <cfRule type="expression" priority="91" stopIfTrue="1">
      <formula>Z4=""</formula>
    </cfRule>
    <cfRule type="expression" dxfId="1493" priority="96" stopIfTrue="1">
      <formula>Z4=CléCongé</formula>
    </cfRule>
    <cfRule type="expression" dxfId="1492" priority="92" stopIfTrue="1">
      <formula>Z4=CléPersonnalisée2</formula>
    </cfRule>
    <cfRule type="expression" dxfId="1491" priority="93" stopIfTrue="1">
      <formula>Z4=CléPersonnalisée1</formula>
    </cfRule>
    <cfRule type="expression" dxfId="1490" priority="94" stopIfTrue="1">
      <formula>Z4=CléMaladie</formula>
    </cfRule>
    <cfRule type="expression" dxfId="1489" priority="95" stopIfTrue="1">
      <formula>Z4=CléPersonnel</formula>
    </cfRule>
  </conditionalFormatting>
  <conditionalFormatting sqref="Z4:Z15">
    <cfRule type="expression" dxfId="1488" priority="88" stopIfTrue="1">
      <formula>Z4=CléMaladie</formula>
    </cfRule>
    <cfRule type="expression" priority="85" stopIfTrue="1">
      <formula>Z4=""</formula>
    </cfRule>
    <cfRule type="expression" dxfId="1487" priority="86" stopIfTrue="1">
      <formula>Z4=CléPersonnalisée2</formula>
    </cfRule>
    <cfRule type="expression" dxfId="1486" priority="87" stopIfTrue="1">
      <formula>Z4=CléPersonnalisée1</formula>
    </cfRule>
    <cfRule type="expression" dxfId="1485" priority="89" stopIfTrue="1">
      <formula>Z4=CléPersonnel</formula>
    </cfRule>
    <cfRule type="expression" dxfId="1484" priority="90" stopIfTrue="1">
      <formula>Z4=CléCongé</formula>
    </cfRule>
  </conditionalFormatting>
  <conditionalFormatting sqref="Z12:Z15">
    <cfRule type="expression" dxfId="1483" priority="80" stopIfTrue="1">
      <formula>Z12=CléPersonnalisée2</formula>
    </cfRule>
    <cfRule type="expression" dxfId="1482" priority="81" stopIfTrue="1">
      <formula>Z12=CléPersonnalisée1</formula>
    </cfRule>
    <cfRule type="expression" dxfId="1481" priority="84" stopIfTrue="1">
      <formula>Z12=CléCongé</formula>
    </cfRule>
    <cfRule type="expression" dxfId="1480" priority="83" stopIfTrue="1">
      <formula>Z12=CléPersonnel</formula>
    </cfRule>
    <cfRule type="expression" dxfId="1479" priority="82" stopIfTrue="1">
      <formula>Z12=CléMaladie</formula>
    </cfRule>
    <cfRule type="expression" priority="79" stopIfTrue="1">
      <formula>Z12=""</formula>
    </cfRule>
  </conditionalFormatting>
  <conditionalFormatting sqref="AA4:AA5">
    <cfRule type="expression" dxfId="1478" priority="106" stopIfTrue="1">
      <formula>AA4=CléMaladie</formula>
    </cfRule>
    <cfRule type="expression" dxfId="1477" priority="107" stopIfTrue="1">
      <formula>AA4=CléPersonnel</formula>
    </cfRule>
    <cfRule type="expression" dxfId="1476" priority="108" stopIfTrue="1">
      <formula>AA4=CléCongé</formula>
    </cfRule>
    <cfRule type="expression" dxfId="1475" priority="104" stopIfTrue="1">
      <formula>AA4=CléPersonnalisée2</formula>
    </cfRule>
    <cfRule type="expression" priority="103" stopIfTrue="1">
      <formula>AA4=""</formula>
    </cfRule>
    <cfRule type="expression" dxfId="1474" priority="102" stopIfTrue="1">
      <formula>AA4=CléCongé</formula>
    </cfRule>
    <cfRule type="expression" dxfId="1473" priority="101" stopIfTrue="1">
      <formula>AA4=CléPersonnel</formula>
    </cfRule>
    <cfRule type="expression" dxfId="1472" priority="100" stopIfTrue="1">
      <formula>AA4=CléMaladie</formula>
    </cfRule>
    <cfRule type="expression" dxfId="1471" priority="105" stopIfTrue="1">
      <formula>AA4=CléPersonnalisée1</formula>
    </cfRule>
    <cfRule type="expression" dxfId="1470" priority="99" stopIfTrue="1">
      <formula>AA4=CléPersonnalisée1</formula>
    </cfRule>
    <cfRule type="expression" dxfId="1469" priority="98" stopIfTrue="1">
      <formula>AA4=CléPersonnalisée2</formula>
    </cfRule>
    <cfRule type="expression" priority="97" stopIfTrue="1">
      <formula>AA4=""</formula>
    </cfRule>
  </conditionalFormatting>
  <conditionalFormatting sqref="AA4:AA7">
    <cfRule type="expression" priority="109" stopIfTrue="1">
      <formula>AA4=""</formula>
    </cfRule>
    <cfRule type="expression" dxfId="1468" priority="110" stopIfTrue="1">
      <formula>AA4=CléPersonnalisée2</formula>
    </cfRule>
    <cfRule type="expression" dxfId="1467" priority="111" stopIfTrue="1">
      <formula>AA4=CléPersonnalisée1</formula>
    </cfRule>
    <cfRule type="expression" dxfId="1466" priority="112" stopIfTrue="1">
      <formula>AA4=CléMaladie</formula>
    </cfRule>
    <cfRule type="expression" dxfId="1465" priority="113" stopIfTrue="1">
      <formula>AA4=CléPersonnel</formula>
    </cfRule>
    <cfRule type="expression" dxfId="1464" priority="114" stopIfTrue="1">
      <formula>AA4=CléCongé</formula>
    </cfRule>
  </conditionalFormatting>
  <conditionalFormatting sqref="AA8:AA15">
    <cfRule type="expression" priority="151" stopIfTrue="1">
      <formula>AA8=""</formula>
    </cfRule>
    <cfRule type="expression" dxfId="1463" priority="152" stopIfTrue="1">
      <formula>AA8=CléPersonnalisée2</formula>
    </cfRule>
    <cfRule type="expression" dxfId="1462" priority="155" stopIfTrue="1">
      <formula>AA8=CléPersonnel</formula>
    </cfRule>
    <cfRule type="expression" dxfId="1461" priority="153" stopIfTrue="1">
      <formula>AA8=CléPersonnalisée1</formula>
    </cfRule>
    <cfRule type="expression" dxfId="1460" priority="156" stopIfTrue="1">
      <formula>AA8=CléCongé</formula>
    </cfRule>
    <cfRule type="expression" dxfId="1459" priority="154" stopIfTrue="1">
      <formula>AA8=CléMaladie</formula>
    </cfRule>
    <cfRule type="expression" dxfId="1458" priority="125" stopIfTrue="1">
      <formula>AA8=CléPersonnel</formula>
    </cfRule>
    <cfRule type="expression" dxfId="1457" priority="124" stopIfTrue="1">
      <formula>AA8=CléMaladie</formula>
    </cfRule>
    <cfRule type="expression" dxfId="1456" priority="123" stopIfTrue="1">
      <formula>AA8=CléPersonnalisée1</formula>
    </cfRule>
    <cfRule type="expression" dxfId="1455" priority="122" stopIfTrue="1">
      <formula>AA8=CléPersonnalisée2</formula>
    </cfRule>
    <cfRule type="expression" priority="121" stopIfTrue="1">
      <formula>AA8=""</formula>
    </cfRule>
    <cfRule type="expression" dxfId="1454" priority="126" stopIfTrue="1">
      <formula>AA8=CléCongé</formula>
    </cfRule>
  </conditionalFormatting>
  <conditionalFormatting sqref="AA12:AA15">
    <cfRule type="expression" dxfId="1453" priority="135" stopIfTrue="1">
      <formula>AA12=CléPersonnalisée1</formula>
    </cfRule>
    <cfRule type="expression" dxfId="1452" priority="136" stopIfTrue="1">
      <formula>AA12=CléMaladie</formula>
    </cfRule>
    <cfRule type="expression" dxfId="1451" priority="137" stopIfTrue="1">
      <formula>AA12=CléPersonnel</formula>
    </cfRule>
    <cfRule type="expression" dxfId="1450" priority="138" stopIfTrue="1">
      <formula>AA12=CléCongé</formula>
    </cfRule>
    <cfRule type="expression" priority="139" stopIfTrue="1">
      <formula>AA12=""</formula>
    </cfRule>
    <cfRule type="expression" dxfId="1449" priority="140" stopIfTrue="1">
      <formula>AA12=CléPersonnalisée2</formula>
    </cfRule>
    <cfRule type="expression" dxfId="1448" priority="141" stopIfTrue="1">
      <formula>AA12=CléPersonnalisée1</formula>
    </cfRule>
    <cfRule type="expression" dxfId="1447" priority="142" stopIfTrue="1">
      <formula>AA12=CléMaladie</formula>
    </cfRule>
    <cfRule type="expression" dxfId="1446" priority="143" stopIfTrue="1">
      <formula>AA12=CléPersonnel</formula>
    </cfRule>
    <cfRule type="expression" dxfId="1445" priority="144" stopIfTrue="1">
      <formula>AA12=CléCongé</formula>
    </cfRule>
    <cfRule type="expression" priority="115" stopIfTrue="1">
      <formula>AA12=""</formula>
    </cfRule>
    <cfRule type="expression" dxfId="1444" priority="116" stopIfTrue="1">
      <formula>AA12=CléPersonnalisée2</formula>
    </cfRule>
    <cfRule type="expression" dxfId="1443" priority="117" stopIfTrue="1">
      <formula>AA12=CléPersonnalisée1</formula>
    </cfRule>
    <cfRule type="expression" dxfId="1442" priority="118" stopIfTrue="1">
      <formula>AA12=CléMaladie</formula>
    </cfRule>
    <cfRule type="expression" dxfId="1441" priority="119" stopIfTrue="1">
      <formula>AA12=CléPersonnel</formula>
    </cfRule>
    <cfRule type="expression" dxfId="1440" priority="120" stopIfTrue="1">
      <formula>AA12=CléCongé</formula>
    </cfRule>
    <cfRule type="expression" priority="133" stopIfTrue="1">
      <formula>AA12=""</formula>
    </cfRule>
    <cfRule type="expression" dxfId="1439" priority="134" stopIfTrue="1">
      <formula>AA12=CléPersonnalisée2</formula>
    </cfRule>
  </conditionalFormatting>
  <conditionalFormatting sqref="AA13:AA14">
    <cfRule type="expression" dxfId="1438" priority="131" stopIfTrue="1">
      <formula>AA13=CléPersonnel</formula>
    </cfRule>
    <cfRule type="expression" dxfId="1437" priority="132" stopIfTrue="1">
      <formula>AA13=CléCongé</formula>
    </cfRule>
    <cfRule type="expression" dxfId="1436" priority="130" stopIfTrue="1">
      <formula>AA13=CléMaladie</formula>
    </cfRule>
    <cfRule type="expression" dxfId="1435" priority="128" stopIfTrue="1">
      <formula>AA13=CléPersonnalisée2</formula>
    </cfRule>
    <cfRule type="expression" priority="127" stopIfTrue="1">
      <formula>AA13=""</formula>
    </cfRule>
    <cfRule type="expression" dxfId="1434" priority="129" stopIfTrue="1">
      <formula>AA13=CléPersonnalisée1</formula>
    </cfRule>
  </conditionalFormatting>
  <conditionalFormatting sqref="AB4:AB9">
    <cfRule type="expression" priority="13" stopIfTrue="1">
      <formula>AB4=""</formula>
    </cfRule>
    <cfRule type="expression" dxfId="1433" priority="14" stopIfTrue="1">
      <formula>AB4=CléPersonnalisée2</formula>
    </cfRule>
    <cfRule type="expression" dxfId="1432" priority="15" stopIfTrue="1">
      <formula>AB4=CléPersonnalisée1</formula>
    </cfRule>
    <cfRule type="expression" dxfId="1431" priority="16" stopIfTrue="1">
      <formula>AB4=CléMaladie</formula>
    </cfRule>
    <cfRule type="expression" dxfId="1430" priority="18" stopIfTrue="1">
      <formula>AB4=CléCongé</formula>
    </cfRule>
    <cfRule type="expression" dxfId="1429" priority="17" stopIfTrue="1">
      <formula>AB4=CléPersonnel</formula>
    </cfRule>
  </conditionalFormatting>
  <conditionalFormatting sqref="AB4:AB15">
    <cfRule type="expression" priority="7" stopIfTrue="1">
      <formula>AB4=""</formula>
    </cfRule>
    <cfRule type="expression" dxfId="1428" priority="8" stopIfTrue="1">
      <formula>AB4=CléPersonnalisée2</formula>
    </cfRule>
    <cfRule type="expression" dxfId="1427" priority="9" stopIfTrue="1">
      <formula>AB4=CléPersonnalisée1</formula>
    </cfRule>
    <cfRule type="expression" dxfId="1426" priority="10" stopIfTrue="1">
      <formula>AB4=CléMaladie</formula>
    </cfRule>
    <cfRule type="expression" dxfId="1425" priority="11" stopIfTrue="1">
      <formula>AB4=CléPersonnel</formula>
    </cfRule>
    <cfRule type="expression" dxfId="1424" priority="12" stopIfTrue="1">
      <formula>AB4=CléCongé</formula>
    </cfRule>
  </conditionalFormatting>
  <conditionalFormatting sqref="AB12:AB15">
    <cfRule type="expression" dxfId="1423" priority="3" stopIfTrue="1">
      <formula>AB12=CléPersonnalisée1</formula>
    </cfRule>
    <cfRule type="expression" dxfId="1422" priority="4" stopIfTrue="1">
      <formula>AB12=CléMaladie</formula>
    </cfRule>
    <cfRule type="expression" dxfId="1421" priority="5" stopIfTrue="1">
      <formula>AB12=CléPersonnel</formula>
    </cfRule>
    <cfRule type="expression" dxfId="1420" priority="6" stopIfTrue="1">
      <formula>AB12=CléCongé</formula>
    </cfRule>
    <cfRule type="expression" dxfId="1419" priority="2" stopIfTrue="1">
      <formula>AB12=CléPersonnalisée2</formula>
    </cfRule>
    <cfRule type="expression" priority="1" stopIfTrue="1">
      <formula>AB12=""</formula>
    </cfRule>
  </conditionalFormatting>
  <conditionalFormatting sqref="AC4:AC5">
    <cfRule type="expression" dxfId="1418" priority="28" stopIfTrue="1">
      <formula>AC4=CléMaladie</formula>
    </cfRule>
    <cfRule type="expression" dxfId="1417" priority="27" stopIfTrue="1">
      <formula>AC4=CléPersonnalisée1</formula>
    </cfRule>
    <cfRule type="expression" dxfId="1416" priority="26" stopIfTrue="1">
      <formula>AC4=CléPersonnalisée2</formula>
    </cfRule>
    <cfRule type="expression" priority="25" stopIfTrue="1">
      <formula>AC4=""</formula>
    </cfRule>
    <cfRule type="expression" dxfId="1415" priority="23" stopIfTrue="1">
      <formula>AC4=CléPersonnel</formula>
    </cfRule>
    <cfRule type="expression" dxfId="1414" priority="22" stopIfTrue="1">
      <formula>AC4=CléMaladie</formula>
    </cfRule>
    <cfRule type="expression" dxfId="1413" priority="21" stopIfTrue="1">
      <formula>AC4=CléPersonnalisée1</formula>
    </cfRule>
    <cfRule type="expression" dxfId="1412" priority="20" stopIfTrue="1">
      <formula>AC4=CléPersonnalisée2</formula>
    </cfRule>
    <cfRule type="expression" priority="19" stopIfTrue="1">
      <formula>AC4=""</formula>
    </cfRule>
    <cfRule type="expression" dxfId="1411" priority="24" stopIfTrue="1">
      <formula>AC4=CléCongé</formula>
    </cfRule>
    <cfRule type="expression" dxfId="1410" priority="30" stopIfTrue="1">
      <formula>AC4=CléCongé</formula>
    </cfRule>
    <cfRule type="expression" dxfId="1409" priority="29" stopIfTrue="1">
      <formula>AC4=CléPersonnel</formula>
    </cfRule>
  </conditionalFormatting>
  <conditionalFormatting sqref="AC4:AC7">
    <cfRule type="expression" priority="31" stopIfTrue="1">
      <formula>AC4=""</formula>
    </cfRule>
    <cfRule type="expression" dxfId="1408" priority="36" stopIfTrue="1">
      <formula>AC4=CléCongé</formula>
    </cfRule>
    <cfRule type="expression" dxfId="1407" priority="35" stopIfTrue="1">
      <formula>AC4=CléPersonnel</formula>
    </cfRule>
    <cfRule type="expression" dxfId="1406" priority="34" stopIfTrue="1">
      <formula>AC4=CléMaladie</formula>
    </cfRule>
    <cfRule type="expression" dxfId="1405" priority="32" stopIfTrue="1">
      <formula>AC4=CléPersonnalisée2</formula>
    </cfRule>
    <cfRule type="expression" dxfId="1404" priority="33" stopIfTrue="1">
      <formula>AC4=CléPersonnalisée1</formula>
    </cfRule>
  </conditionalFormatting>
  <conditionalFormatting sqref="AC8:AC15">
    <cfRule type="expression" dxfId="1403" priority="47" stopIfTrue="1">
      <formula>AC8=CléPersonnel</formula>
    </cfRule>
    <cfRule type="expression" dxfId="1402" priority="74" stopIfTrue="1">
      <formula>AC8=CléPersonnalisée2</formula>
    </cfRule>
    <cfRule type="expression" dxfId="1401" priority="75" stopIfTrue="1">
      <formula>AC8=CléPersonnalisée1</formula>
    </cfRule>
    <cfRule type="expression" dxfId="1400" priority="76" stopIfTrue="1">
      <formula>AC8=CléMaladie</formula>
    </cfRule>
    <cfRule type="expression" dxfId="1399" priority="77" stopIfTrue="1">
      <formula>AC8=CléPersonnel</formula>
    </cfRule>
    <cfRule type="expression" dxfId="1398" priority="78" stopIfTrue="1">
      <formula>AC8=CléCongé</formula>
    </cfRule>
    <cfRule type="expression" dxfId="1397" priority="46" stopIfTrue="1">
      <formula>AC8=CléMaladie</formula>
    </cfRule>
    <cfRule type="expression" priority="73" stopIfTrue="1">
      <formula>AC8=""</formula>
    </cfRule>
    <cfRule type="expression" priority="43" stopIfTrue="1">
      <formula>AC8=""</formula>
    </cfRule>
    <cfRule type="expression" dxfId="1396" priority="44" stopIfTrue="1">
      <formula>AC8=CléPersonnalisée2</formula>
    </cfRule>
    <cfRule type="expression" dxfId="1395" priority="45" stopIfTrue="1">
      <formula>AC8=CléPersonnalisée1</formula>
    </cfRule>
    <cfRule type="expression" dxfId="1394" priority="48" stopIfTrue="1">
      <formula>AC8=CléCongé</formula>
    </cfRule>
  </conditionalFormatting>
  <conditionalFormatting sqref="AC12:AC15">
    <cfRule type="expression" dxfId="1393" priority="66" stopIfTrue="1">
      <formula>AC12=CléCongé</formula>
    </cfRule>
    <cfRule type="expression" dxfId="1392" priority="65" stopIfTrue="1">
      <formula>AC12=CléPersonnel</formula>
    </cfRule>
    <cfRule type="expression" dxfId="1391" priority="64" stopIfTrue="1">
      <formula>AC12=CléMaladie</formula>
    </cfRule>
    <cfRule type="expression" dxfId="1390" priority="63" stopIfTrue="1">
      <formula>AC12=CléPersonnalisée1</formula>
    </cfRule>
    <cfRule type="expression" dxfId="1389" priority="62" stopIfTrue="1">
      <formula>AC12=CléPersonnalisée2</formula>
    </cfRule>
    <cfRule type="expression" priority="61" stopIfTrue="1">
      <formula>AC12=""</formula>
    </cfRule>
    <cfRule type="expression" dxfId="1388" priority="60" stopIfTrue="1">
      <formula>AC12=CléCongé</formula>
    </cfRule>
    <cfRule type="expression" dxfId="1387" priority="59" stopIfTrue="1">
      <formula>AC12=CléPersonnel</formula>
    </cfRule>
    <cfRule type="expression" priority="37" stopIfTrue="1">
      <formula>AC12=""</formula>
    </cfRule>
    <cfRule type="expression" dxfId="1386" priority="58" stopIfTrue="1">
      <formula>AC12=CléMaladie</formula>
    </cfRule>
    <cfRule type="expression" dxfId="1385" priority="38" stopIfTrue="1">
      <formula>AC12=CléPersonnalisée2</formula>
    </cfRule>
    <cfRule type="expression" dxfId="1384" priority="42" stopIfTrue="1">
      <formula>AC12=CléCongé</formula>
    </cfRule>
    <cfRule type="expression" dxfId="1383" priority="41" stopIfTrue="1">
      <formula>AC12=CléPersonnel</formula>
    </cfRule>
    <cfRule type="expression" dxfId="1382" priority="40" stopIfTrue="1">
      <formula>AC12=CléMaladie</formula>
    </cfRule>
    <cfRule type="expression" dxfId="1381" priority="39" stopIfTrue="1">
      <formula>AC12=CléPersonnalisée1</formula>
    </cfRule>
    <cfRule type="expression" priority="55" stopIfTrue="1">
      <formula>AC12=""</formula>
    </cfRule>
    <cfRule type="expression" dxfId="1380" priority="56" stopIfTrue="1">
      <formula>AC12=CléPersonnalisée2</formula>
    </cfRule>
    <cfRule type="expression" dxfId="1379" priority="57" stopIfTrue="1">
      <formula>AC12=CléPersonnalisée1</formula>
    </cfRule>
  </conditionalFormatting>
  <conditionalFormatting sqref="AC13:AC14">
    <cfRule type="expression" dxfId="1378" priority="50" stopIfTrue="1">
      <formula>AC13=CléPersonnalisée2</formula>
    </cfRule>
    <cfRule type="expression" priority="49" stopIfTrue="1">
      <formula>AC13=""</formula>
    </cfRule>
    <cfRule type="expression" dxfId="1377" priority="52" stopIfTrue="1">
      <formula>AC13=CléMaladie</formula>
    </cfRule>
    <cfRule type="expression" dxfId="1376" priority="51" stopIfTrue="1">
      <formula>AC13=CléPersonnalisée1</formula>
    </cfRule>
    <cfRule type="expression" dxfId="1375" priority="54" stopIfTrue="1">
      <formula>AC13=CléCongé</formula>
    </cfRule>
    <cfRule type="expression" dxfId="1374" priority="53" stopIfTrue="1">
      <formula>AC13=CléPersonnel</formula>
    </cfRule>
  </conditionalFormatting>
  <conditionalFormatting sqref="AD4:AD9">
    <cfRule type="expression" dxfId="1373" priority="234" stopIfTrue="1">
      <formula>AD4=CléCongé</formula>
    </cfRule>
    <cfRule type="expression" dxfId="1372" priority="233" stopIfTrue="1">
      <formula>AD4=CléPersonnel</formula>
    </cfRule>
    <cfRule type="expression" priority="229" stopIfTrue="1">
      <formula>AD4=""</formula>
    </cfRule>
    <cfRule type="expression" dxfId="1371" priority="230" stopIfTrue="1">
      <formula>AD4=CléPersonnalisée2</formula>
    </cfRule>
    <cfRule type="expression" dxfId="1370" priority="231" stopIfTrue="1">
      <formula>AD4=CléPersonnalisée1</formula>
    </cfRule>
    <cfRule type="expression" dxfId="1369" priority="232" stopIfTrue="1">
      <formula>AD4=CléMaladie</formula>
    </cfRule>
  </conditionalFormatting>
  <conditionalFormatting sqref="AD4:AD15">
    <cfRule type="expression" dxfId="1368" priority="225" stopIfTrue="1">
      <formula>AD4=CléPersonnalisée1</formula>
    </cfRule>
    <cfRule type="expression" dxfId="1367" priority="226" stopIfTrue="1">
      <formula>AD4=CléMaladie</formula>
    </cfRule>
    <cfRule type="expression" dxfId="1366" priority="227" stopIfTrue="1">
      <formula>AD4=CléPersonnel</formula>
    </cfRule>
    <cfRule type="expression" priority="223" stopIfTrue="1">
      <formula>AD4=""</formula>
    </cfRule>
    <cfRule type="expression" dxfId="1365" priority="224" stopIfTrue="1">
      <formula>AD4=CléPersonnalisée2</formula>
    </cfRule>
    <cfRule type="expression" dxfId="1364" priority="228" stopIfTrue="1">
      <formula>AD4=CléCongé</formula>
    </cfRule>
  </conditionalFormatting>
  <conditionalFormatting sqref="AD12:AD15">
    <cfRule type="expression" priority="217" stopIfTrue="1">
      <formula>AD12=""</formula>
    </cfRule>
    <cfRule type="expression" dxfId="1363" priority="218" stopIfTrue="1">
      <formula>AD12=CléPersonnalisée2</formula>
    </cfRule>
    <cfRule type="expression" dxfId="1362" priority="219" stopIfTrue="1">
      <formula>AD12=CléPersonnalisée1</formula>
    </cfRule>
    <cfRule type="expression" dxfId="1361" priority="220" stopIfTrue="1">
      <formula>AD12=CléMaladie</formula>
    </cfRule>
    <cfRule type="expression" dxfId="1360" priority="221" stopIfTrue="1">
      <formula>AD12=CléPersonnel</formula>
    </cfRule>
    <cfRule type="expression" dxfId="1359" priority="222" stopIfTrue="1">
      <formula>AD12=CléCongé</formula>
    </cfRule>
  </conditionalFormatting>
  <conditionalFormatting sqref="AE4:AE5">
    <cfRule type="expression" dxfId="1358" priority="243" stopIfTrue="1">
      <formula>AE4=CléPersonnalisée1</formula>
    </cfRule>
    <cfRule type="expression" priority="235" stopIfTrue="1">
      <formula>AE4=""</formula>
    </cfRule>
    <cfRule type="expression" dxfId="1357" priority="236" stopIfTrue="1">
      <formula>AE4=CléPersonnalisée2</formula>
    </cfRule>
    <cfRule type="expression" dxfId="1356" priority="237" stopIfTrue="1">
      <formula>AE4=CléPersonnalisée1</formula>
    </cfRule>
    <cfRule type="expression" priority="241" stopIfTrue="1">
      <formula>AE4=""</formula>
    </cfRule>
    <cfRule type="expression" dxfId="1355" priority="244" stopIfTrue="1">
      <formula>AE4=CléMaladie</formula>
    </cfRule>
    <cfRule type="expression" dxfId="1354" priority="246" stopIfTrue="1">
      <formula>AE4=CléCongé</formula>
    </cfRule>
    <cfRule type="expression" dxfId="1353" priority="238" stopIfTrue="1">
      <formula>AE4=CléMaladie</formula>
    </cfRule>
    <cfRule type="expression" dxfId="1352" priority="245" stopIfTrue="1">
      <formula>AE4=CléPersonnel</formula>
    </cfRule>
    <cfRule type="expression" dxfId="1351" priority="239" stopIfTrue="1">
      <formula>AE4=CléPersonnel</formula>
    </cfRule>
    <cfRule type="expression" dxfId="1350" priority="240" stopIfTrue="1">
      <formula>AE4=CléCongé</formula>
    </cfRule>
    <cfRule type="expression" dxfId="1349" priority="242" stopIfTrue="1">
      <formula>AE4=CléPersonnalisée2</formula>
    </cfRule>
  </conditionalFormatting>
  <conditionalFormatting sqref="AE4:AE7">
    <cfRule type="expression" dxfId="1348" priority="252" stopIfTrue="1">
      <formula>AE4=CléCongé</formula>
    </cfRule>
    <cfRule type="expression" dxfId="1347" priority="251" stopIfTrue="1">
      <formula>AE4=CléPersonnel</formula>
    </cfRule>
    <cfRule type="expression" dxfId="1346" priority="250" stopIfTrue="1">
      <formula>AE4=CléMaladie</formula>
    </cfRule>
    <cfRule type="expression" dxfId="1345" priority="249" stopIfTrue="1">
      <formula>AE4=CléPersonnalisée1</formula>
    </cfRule>
    <cfRule type="expression" dxfId="1344" priority="248" stopIfTrue="1">
      <formula>AE4=CléPersonnalisée2</formula>
    </cfRule>
    <cfRule type="expression" priority="247" stopIfTrue="1">
      <formula>AE4=""</formula>
    </cfRule>
  </conditionalFormatting>
  <conditionalFormatting sqref="AE8:AE15">
    <cfRule type="expression" dxfId="1343" priority="261" stopIfTrue="1">
      <formula>AE8=CléPersonnalisée1</formula>
    </cfRule>
    <cfRule type="expression" dxfId="1342" priority="262" stopIfTrue="1">
      <formula>AE8=CléMaladie</formula>
    </cfRule>
    <cfRule type="expression" dxfId="1341" priority="264" stopIfTrue="1">
      <formula>AE8=CléCongé</formula>
    </cfRule>
    <cfRule type="expression" dxfId="1340" priority="290" stopIfTrue="1">
      <formula>AE8=CléPersonnalisée2</formula>
    </cfRule>
    <cfRule type="expression" dxfId="1339" priority="291" stopIfTrue="1">
      <formula>AE8=CléPersonnalisée1</formula>
    </cfRule>
    <cfRule type="expression" dxfId="1338" priority="292" stopIfTrue="1">
      <formula>AE8=CléMaladie</formula>
    </cfRule>
    <cfRule type="expression" dxfId="1337" priority="293" stopIfTrue="1">
      <formula>AE8=CléPersonnel</formula>
    </cfRule>
    <cfRule type="expression" dxfId="1336" priority="294" stopIfTrue="1">
      <formula>AE8=CléCongé</formula>
    </cfRule>
    <cfRule type="expression" dxfId="1335" priority="263" stopIfTrue="1">
      <formula>AE8=CléPersonnel</formula>
    </cfRule>
    <cfRule type="expression" priority="289" stopIfTrue="1">
      <formula>AE8=""</formula>
    </cfRule>
    <cfRule type="expression" priority="259" stopIfTrue="1">
      <formula>AE8=""</formula>
    </cfRule>
    <cfRule type="expression" dxfId="1334" priority="260" stopIfTrue="1">
      <formula>AE8=CléPersonnalisée2</formula>
    </cfRule>
  </conditionalFormatting>
  <conditionalFormatting sqref="AE12:AE15">
    <cfRule type="expression" dxfId="1333" priority="272" stopIfTrue="1">
      <formula>AE12=CléPersonnalisée2</formula>
    </cfRule>
    <cfRule type="expression" dxfId="1332" priority="273" stopIfTrue="1">
      <formula>AE12=CléPersonnalisée1</formula>
    </cfRule>
    <cfRule type="expression" dxfId="1331" priority="274" stopIfTrue="1">
      <formula>AE12=CléMaladie</formula>
    </cfRule>
    <cfRule type="expression" dxfId="1330" priority="279" stopIfTrue="1">
      <formula>AE12=CléPersonnalisée1</formula>
    </cfRule>
    <cfRule type="expression" dxfId="1329" priority="278" stopIfTrue="1">
      <formula>AE12=CléPersonnalisée2</formula>
    </cfRule>
    <cfRule type="expression" dxfId="1328" priority="276" stopIfTrue="1">
      <formula>AE12=CléCongé</formula>
    </cfRule>
    <cfRule type="expression" dxfId="1327" priority="254" stopIfTrue="1">
      <formula>AE12=CléPersonnalisée2</formula>
    </cfRule>
    <cfRule type="expression" dxfId="1326" priority="255" stopIfTrue="1">
      <formula>AE12=CléPersonnalisée1</formula>
    </cfRule>
    <cfRule type="expression" dxfId="1325" priority="256" stopIfTrue="1">
      <formula>AE12=CléMaladie</formula>
    </cfRule>
    <cfRule type="expression" dxfId="1324" priority="257" stopIfTrue="1">
      <formula>AE12=CléPersonnel</formula>
    </cfRule>
    <cfRule type="expression" dxfId="1323" priority="258" stopIfTrue="1">
      <formula>AE12=CléCongé</formula>
    </cfRule>
    <cfRule type="expression" priority="271" stopIfTrue="1">
      <formula>AE12=""</formula>
    </cfRule>
    <cfRule type="expression" priority="277" stopIfTrue="1">
      <formula>AE12=""</formula>
    </cfRule>
    <cfRule type="expression" dxfId="1322" priority="282" stopIfTrue="1">
      <formula>AE12=CléCongé</formula>
    </cfRule>
    <cfRule type="expression" dxfId="1321" priority="281" stopIfTrue="1">
      <formula>AE12=CléPersonnel</formula>
    </cfRule>
    <cfRule type="expression" dxfId="1320" priority="280" stopIfTrue="1">
      <formula>AE12=CléMaladie</formula>
    </cfRule>
    <cfRule type="expression" priority="253" stopIfTrue="1">
      <formula>AE12=""</formula>
    </cfRule>
    <cfRule type="expression" dxfId="1319" priority="275" stopIfTrue="1">
      <formula>AE12=CléPersonnel</formula>
    </cfRule>
  </conditionalFormatting>
  <conditionalFormatting sqref="AE13:AE14">
    <cfRule type="expression" priority="265" stopIfTrue="1">
      <formula>AE13=""</formula>
    </cfRule>
    <cfRule type="expression" dxfId="1318" priority="266" stopIfTrue="1">
      <formula>AE13=CléPersonnalisée2</formula>
    </cfRule>
    <cfRule type="expression" dxfId="1317" priority="267" stopIfTrue="1">
      <formula>AE13=CléPersonnalisée1</formula>
    </cfRule>
    <cfRule type="expression" dxfId="1316" priority="268" stopIfTrue="1">
      <formula>AE13=CléMaladie</formula>
    </cfRule>
    <cfRule type="expression" dxfId="1315" priority="269" stopIfTrue="1">
      <formula>AE13=CléPersonnel</formula>
    </cfRule>
    <cfRule type="expression" dxfId="1314" priority="270" stopIfTrue="1">
      <formula>AE13=CléCongé</formula>
    </cfRule>
  </conditionalFormatting>
  <conditionalFormatting sqref="AF4:AF5">
    <cfRule type="expression" priority="781" stopIfTrue="1">
      <formula>AF4=""</formula>
    </cfRule>
    <cfRule type="expression" dxfId="1313" priority="782" stopIfTrue="1">
      <formula>AF4=CléPersonnalisée2</formula>
    </cfRule>
    <cfRule type="expression" dxfId="1312" priority="783" stopIfTrue="1">
      <formula>AF4=CléPersonnalisée1</formula>
    </cfRule>
    <cfRule type="expression" dxfId="1311" priority="784" stopIfTrue="1">
      <formula>AF4=CléMaladie</formula>
    </cfRule>
    <cfRule type="expression" dxfId="1310" priority="785" stopIfTrue="1">
      <formula>AF4=CléPersonnel</formula>
    </cfRule>
    <cfRule type="expression" dxfId="1309" priority="786" stopIfTrue="1">
      <formula>AF4=CléCongé</formula>
    </cfRule>
    <cfRule type="expression" priority="787" stopIfTrue="1">
      <formula>AF4=""</formula>
    </cfRule>
    <cfRule type="expression" dxfId="1308" priority="788" stopIfTrue="1">
      <formula>AF4=CléPersonnalisée2</formula>
    </cfRule>
    <cfRule type="expression" dxfId="1307" priority="789" stopIfTrue="1">
      <formula>AF4=CléPersonnalisée1</formula>
    </cfRule>
    <cfRule type="expression" dxfId="1306" priority="790" stopIfTrue="1">
      <formula>AF4=CléMaladie</formula>
    </cfRule>
    <cfRule type="expression" dxfId="1305" priority="791" stopIfTrue="1">
      <formula>AF4=CléPersonnel</formula>
    </cfRule>
    <cfRule type="expression" dxfId="1304" priority="792" stopIfTrue="1">
      <formula>AF4=CléCongé</formula>
    </cfRule>
  </conditionalFormatting>
  <conditionalFormatting sqref="AF4:AF7">
    <cfRule type="expression" priority="793" stopIfTrue="1">
      <formula>AF4=""</formula>
    </cfRule>
    <cfRule type="expression" dxfId="1303" priority="794" stopIfTrue="1">
      <formula>AF4=CléPersonnalisée2</formula>
    </cfRule>
    <cfRule type="expression" dxfId="1302" priority="795" stopIfTrue="1">
      <formula>AF4=CléPersonnalisée1</formula>
    </cfRule>
    <cfRule type="expression" dxfId="1301" priority="796" stopIfTrue="1">
      <formula>AF4=CléMaladie</formula>
    </cfRule>
    <cfRule type="expression" dxfId="1300" priority="797" stopIfTrue="1">
      <formula>AF4=CléPersonnel</formula>
    </cfRule>
    <cfRule type="expression" dxfId="1299" priority="798" stopIfTrue="1">
      <formula>AF4=CléCongé</formula>
    </cfRule>
  </conditionalFormatting>
  <conditionalFormatting sqref="AF8:AF15 B16:AF16">
    <cfRule type="expression" dxfId="1298" priority="837" stopIfTrue="1">
      <formula>B8=CléPersonnalisée1</formula>
    </cfRule>
    <cfRule type="expression" priority="835" stopIfTrue="1">
      <formula>B8=""</formula>
    </cfRule>
    <cfRule type="expression" dxfId="1297" priority="836" stopIfTrue="1">
      <formula>B8=CléPersonnalisée2</formula>
    </cfRule>
    <cfRule type="expression" dxfId="1296" priority="838" stopIfTrue="1">
      <formula>B8=CléMaladie</formula>
    </cfRule>
    <cfRule type="expression" dxfId="1295" priority="839" stopIfTrue="1">
      <formula>B8=CléPersonnel</formula>
    </cfRule>
    <cfRule type="expression" dxfId="1294" priority="840" stopIfTrue="1">
      <formula>B8=CléCongé</formula>
    </cfRule>
  </conditionalFormatting>
  <conditionalFormatting sqref="AF8:AF15">
    <cfRule type="expression" dxfId="1293" priority="808" stopIfTrue="1">
      <formula>AF8=CléMaladie</formula>
    </cfRule>
    <cfRule type="expression" dxfId="1292" priority="809" stopIfTrue="1">
      <formula>AF8=CléPersonnel</formula>
    </cfRule>
    <cfRule type="expression" dxfId="1291" priority="810" stopIfTrue="1">
      <formula>AF8=CléCongé</formula>
    </cfRule>
    <cfRule type="expression" priority="805" stopIfTrue="1">
      <formula>AF8=""</formula>
    </cfRule>
    <cfRule type="expression" dxfId="1290" priority="806" stopIfTrue="1">
      <formula>AF8=CléPersonnalisée2</formula>
    </cfRule>
    <cfRule type="expression" dxfId="1289" priority="807" stopIfTrue="1">
      <formula>AF8=CléPersonnalisée1</formula>
    </cfRule>
  </conditionalFormatting>
  <conditionalFormatting sqref="AF12:AF15">
    <cfRule type="expression" dxfId="1288" priority="802" stopIfTrue="1">
      <formula>AF12=CléMaladie</formula>
    </cfRule>
    <cfRule type="expression" dxfId="1287" priority="803" stopIfTrue="1">
      <formula>AF12=CléPersonnel</formula>
    </cfRule>
    <cfRule type="expression" dxfId="1286" priority="804" stopIfTrue="1">
      <formula>AF12=CléCongé</formula>
    </cfRule>
    <cfRule type="expression" dxfId="1285" priority="819" stopIfTrue="1">
      <formula>AF12=CléPersonnalisée1</formula>
    </cfRule>
    <cfRule type="expression" priority="817" stopIfTrue="1">
      <formula>AF12=""</formula>
    </cfRule>
    <cfRule type="expression" dxfId="1284" priority="818" stopIfTrue="1">
      <formula>AF12=CléPersonnalisée2</formula>
    </cfRule>
    <cfRule type="expression" dxfId="1283" priority="820" stopIfTrue="1">
      <formula>AF12=CléMaladie</formula>
    </cfRule>
    <cfRule type="expression" dxfId="1282" priority="821" stopIfTrue="1">
      <formula>AF12=CléPersonnel</formula>
    </cfRule>
    <cfRule type="expression" dxfId="1281" priority="822" stopIfTrue="1">
      <formula>AF12=CléCongé</formula>
    </cfRule>
    <cfRule type="expression" priority="823" stopIfTrue="1">
      <formula>AF12=""</formula>
    </cfRule>
    <cfRule type="expression" dxfId="1280" priority="824" stopIfTrue="1">
      <formula>AF12=CléPersonnalisée2</formula>
    </cfRule>
    <cfRule type="expression" dxfId="1279" priority="826" stopIfTrue="1">
      <formula>AF12=CléMaladie</formula>
    </cfRule>
    <cfRule type="expression" dxfId="1278" priority="827" stopIfTrue="1">
      <formula>AF12=CléPersonnel</formula>
    </cfRule>
    <cfRule type="expression" dxfId="1277" priority="828" stopIfTrue="1">
      <formula>AF12=CléCongé</formula>
    </cfRule>
    <cfRule type="expression" dxfId="1276" priority="825" stopIfTrue="1">
      <formula>AF12=CléPersonnalisée1</formula>
    </cfRule>
    <cfRule type="expression" priority="799" stopIfTrue="1">
      <formula>AF12=""</formula>
    </cfRule>
    <cfRule type="expression" dxfId="1275" priority="800" stopIfTrue="1">
      <formula>AF12=CléPersonnalisée2</formula>
    </cfRule>
    <cfRule type="expression" dxfId="1274" priority="801" stopIfTrue="1">
      <formula>AF12=CléPersonnalisée1</formula>
    </cfRule>
  </conditionalFormatting>
  <conditionalFormatting sqref="AF13:AF14">
    <cfRule type="expression" dxfId="1273" priority="812" stopIfTrue="1">
      <formula>AF13=CléPersonnalisée2</formula>
    </cfRule>
    <cfRule type="expression" dxfId="1272" priority="813" stopIfTrue="1">
      <formula>AF13=CléPersonnalisée1</formula>
    </cfRule>
    <cfRule type="expression" priority="811" stopIfTrue="1">
      <formula>AF13=""</formula>
    </cfRule>
    <cfRule type="expression" dxfId="1271" priority="814" stopIfTrue="1">
      <formula>AF13=CléMaladie</formula>
    </cfRule>
    <cfRule type="expression" dxfId="1270" priority="815" stopIfTrue="1">
      <formula>AF13=CléPersonnel</formula>
    </cfRule>
    <cfRule type="expression" dxfId="1269" priority="816" stopIfTrue="1">
      <formula>AF13=CléCongé</formula>
    </cfRule>
  </conditionalFormatting>
  <conditionalFormatting sqref="AG4:AG16">
    <cfRule type="dataBar" priority="841">
      <dataBar>
        <cfvo type="min"/>
        <cfvo type="formula" val="DATEDIF(DATE(CalendarYear,2,1),DATE(CalendarYear,3,1),&quot;d&quot;)"/>
        <color theme="2" tint="-0.249977111117893"/>
      </dataBar>
      <extLst>
        <ext xmlns:x14="http://schemas.microsoft.com/office/spreadsheetml/2009/9/main" uri="{B025F937-C7B1-47D3-B67F-A62EFF666E3E}">
          <x14:id>{FEC03480-66F1-453D-9EF5-5895F1F23A4F}</x14:id>
        </ext>
      </extLst>
    </cfRule>
  </conditionalFormatting>
  <dataValidations count="4">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AEBD7EAB-E1DF-4126-8ADE-18BFD10DF9FC}"/>
    <dataValidation allowBlank="1" showInputMessage="1" showErrorMessage="1" prompt="Calcule automatiquement le nombre total de jours d’absence d’un employé durant ce mois dans cette colonne" sqref="AG3" xr:uid="{38E77352-DEFD-4BA0-9807-0DAFD09B0D9B}"/>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34E3FD72-90FB-4F5A-A5CB-FFE68EA3CAF2}"/>
    <dataValidation allowBlank="1" showInputMessage="1" showErrorMessage="1" prompt="Entrez l’année dans cette cellule" sqref="AG1" xr:uid="{18E35D70-615C-4521-8C9A-7A506FEEC845}"/>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EC03480-66F1-453D-9EF5-5895F1F23A4F}">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543C9-323B-4B8B-9AE4-696431AD0746}">
  <dimension ref="A1:AG17"/>
  <sheetViews>
    <sheetView workbookViewId="0">
      <selection activeCell="O9" sqref="O9"/>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81</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52</v>
      </c>
      <c r="C2" s="4" t="s">
        <v>53</v>
      </c>
      <c r="D2" s="4" t="s">
        <v>47</v>
      </c>
      <c r="E2" s="4" t="s">
        <v>48</v>
      </c>
      <c r="F2" s="4" t="s">
        <v>49</v>
      </c>
      <c r="G2" s="4" t="s">
        <v>50</v>
      </c>
      <c r="H2" s="4" t="s">
        <v>51</v>
      </c>
      <c r="I2" s="4" t="s">
        <v>52</v>
      </c>
      <c r="J2" s="4" t="s">
        <v>53</v>
      </c>
      <c r="K2" s="4" t="s">
        <v>47</v>
      </c>
      <c r="L2" s="4" t="s">
        <v>48</v>
      </c>
      <c r="M2" s="4" t="s">
        <v>49</v>
      </c>
      <c r="N2" s="4" t="s">
        <v>50</v>
      </c>
      <c r="O2" s="4" t="s">
        <v>51</v>
      </c>
      <c r="P2" s="4" t="s">
        <v>52</v>
      </c>
      <c r="Q2" s="4" t="s">
        <v>53</v>
      </c>
      <c r="R2" s="4" t="s">
        <v>47</v>
      </c>
      <c r="S2" s="4" t="s">
        <v>48</v>
      </c>
      <c r="T2" s="4" t="s">
        <v>49</v>
      </c>
      <c r="U2" s="4" t="s">
        <v>50</v>
      </c>
      <c r="V2" s="4" t="s">
        <v>51</v>
      </c>
      <c r="W2" s="4" t="s">
        <v>52</v>
      </c>
      <c r="X2" s="4" t="s">
        <v>53</v>
      </c>
      <c r="Y2" s="4" t="s">
        <v>47</v>
      </c>
      <c r="Z2" s="4" t="s">
        <v>48</v>
      </c>
      <c r="AA2" s="4" t="s">
        <v>49</v>
      </c>
      <c r="AB2" s="4" t="s">
        <v>50</v>
      </c>
      <c r="AC2" s="4" t="s">
        <v>51</v>
      </c>
      <c r="AD2" s="4" t="s">
        <v>52</v>
      </c>
      <c r="AE2" s="4" t="s">
        <v>53</v>
      </c>
      <c r="AF2" s="4"/>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71</v>
      </c>
      <c r="AG3" s="5" t="s">
        <v>31</v>
      </c>
    </row>
    <row r="4" spans="1:33" ht="50.1" customHeight="1" x14ac:dyDescent="0.25">
      <c r="A4" s="6" t="s">
        <v>33</v>
      </c>
      <c r="C4" s="13" t="s">
        <v>54</v>
      </c>
      <c r="D4" s="13" t="s">
        <v>54</v>
      </c>
      <c r="E4" s="13" t="s">
        <v>54</v>
      </c>
      <c r="F4" s="13" t="s">
        <v>54</v>
      </c>
      <c r="G4" s="13" t="s">
        <v>54</v>
      </c>
      <c r="L4" s="4"/>
      <c r="M4" s="4"/>
      <c r="N4" s="4"/>
      <c r="O4" s="4"/>
      <c r="P4" s="4"/>
      <c r="Q4" s="4"/>
      <c r="R4" s="4"/>
      <c r="S4" s="4"/>
      <c r="U4" s="4"/>
      <c r="V4" s="4"/>
      <c r="W4" s="4"/>
      <c r="Y4" s="4"/>
      <c r="Z4" s="4"/>
      <c r="AA4" s="4"/>
      <c r="AB4" s="4"/>
      <c r="AC4" s="4"/>
      <c r="AD4" s="4"/>
      <c r="AE4" s="13" t="s">
        <v>54</v>
      </c>
      <c r="AF4" s="4"/>
      <c r="AG4" s="7">
        <f>COUNTA(Septembre345678910111213141516[[#This Row],[1]:[   ]])</f>
        <v>6</v>
      </c>
    </row>
    <row r="5" spans="1:33" ht="50.1" customHeight="1" x14ac:dyDescent="0.25">
      <c r="A5" s="6" t="s">
        <v>34</v>
      </c>
      <c r="C5" s="13" t="s">
        <v>54</v>
      </c>
      <c r="D5" s="13" t="s">
        <v>54</v>
      </c>
      <c r="E5" s="13" t="s">
        <v>54</v>
      </c>
      <c r="F5" s="13" t="s">
        <v>54</v>
      </c>
      <c r="G5" s="13" t="s">
        <v>54</v>
      </c>
      <c r="L5" s="4"/>
      <c r="M5" s="4"/>
      <c r="N5" s="4"/>
      <c r="O5" s="4"/>
      <c r="P5" s="4"/>
      <c r="Q5" s="4"/>
      <c r="R5" s="4"/>
      <c r="S5" s="4"/>
      <c r="U5" s="4"/>
      <c r="V5" s="4"/>
      <c r="W5" s="4"/>
      <c r="Y5" s="4"/>
      <c r="Z5" s="4"/>
      <c r="AA5" s="4"/>
      <c r="AB5" s="4"/>
      <c r="AC5" s="4"/>
      <c r="AD5" s="4"/>
      <c r="AE5" s="13" t="s">
        <v>54</v>
      </c>
      <c r="AF5" s="4"/>
      <c r="AG5" s="7">
        <f>COUNTA(Septembre345678910111213141516[[#This Row],[1]:[   ]])</f>
        <v>6</v>
      </c>
    </row>
    <row r="6" spans="1:33" ht="50.1" customHeight="1" x14ac:dyDescent="0.25">
      <c r="A6" s="6" t="s">
        <v>35</v>
      </c>
      <c r="C6" s="13" t="s">
        <v>54</v>
      </c>
      <c r="D6" s="13" t="s">
        <v>54</v>
      </c>
      <c r="E6" s="13" t="s">
        <v>54</v>
      </c>
      <c r="F6" s="13" t="s">
        <v>54</v>
      </c>
      <c r="G6" s="13" t="s">
        <v>54</v>
      </c>
      <c r="L6" s="4"/>
      <c r="M6" s="4"/>
      <c r="N6" s="4"/>
      <c r="O6" s="4"/>
      <c r="P6" s="4"/>
      <c r="Q6" s="4"/>
      <c r="R6" s="4"/>
      <c r="S6" s="4"/>
      <c r="U6" s="4"/>
      <c r="V6" s="4"/>
      <c r="W6" s="4"/>
      <c r="Y6" s="4"/>
      <c r="Z6" s="4"/>
      <c r="AA6" s="4"/>
      <c r="AB6" s="4"/>
      <c r="AC6" s="4"/>
      <c r="AD6" s="4"/>
      <c r="AE6" s="13" t="s">
        <v>54</v>
      </c>
      <c r="AF6" s="4"/>
      <c r="AG6" s="7">
        <f>COUNTA(Septembre345678910111213141516[[#This Row],[1]:[   ]])</f>
        <v>6</v>
      </c>
    </row>
    <row r="7" spans="1:33" ht="50.1" customHeight="1" x14ac:dyDescent="0.25">
      <c r="A7" s="6" t="s">
        <v>36</v>
      </c>
      <c r="C7" s="13" t="s">
        <v>54</v>
      </c>
      <c r="D7" s="13" t="s">
        <v>54</v>
      </c>
      <c r="E7" s="13" t="s">
        <v>54</v>
      </c>
      <c r="F7" s="13" t="s">
        <v>54</v>
      </c>
      <c r="G7" s="13" t="s">
        <v>54</v>
      </c>
      <c r="L7" s="4"/>
      <c r="M7" s="4"/>
      <c r="N7" s="4"/>
      <c r="O7" s="4"/>
      <c r="P7" s="4"/>
      <c r="Q7" s="4"/>
      <c r="R7" s="4"/>
      <c r="S7" s="4"/>
      <c r="U7" s="4"/>
      <c r="V7" s="4"/>
      <c r="W7" s="4"/>
      <c r="Y7" s="4"/>
      <c r="Z7" s="4"/>
      <c r="AA7" s="4"/>
      <c r="AB7" s="4"/>
      <c r="AC7" s="4"/>
      <c r="AD7" s="4"/>
      <c r="AE7" s="13" t="s">
        <v>54</v>
      </c>
      <c r="AF7" s="4"/>
      <c r="AG7" s="7">
        <f>COUNTA(Septembre345678910111213141516[[#This Row],[1]:[   ]])</f>
        <v>6</v>
      </c>
    </row>
    <row r="8" spans="1:33" ht="50.1" customHeight="1" x14ac:dyDescent="0.25">
      <c r="A8" s="6" t="s">
        <v>37</v>
      </c>
      <c r="C8" s="13" t="s">
        <v>54</v>
      </c>
      <c r="D8" s="13" t="s">
        <v>54</v>
      </c>
      <c r="E8" s="13" t="s">
        <v>54</v>
      </c>
      <c r="F8" s="13" t="s">
        <v>54</v>
      </c>
      <c r="G8" s="13" t="s">
        <v>54</v>
      </c>
      <c r="L8" s="4"/>
      <c r="M8" s="4"/>
      <c r="N8" s="4"/>
      <c r="O8" s="4"/>
      <c r="P8" s="4"/>
      <c r="Q8" s="4"/>
      <c r="R8" s="4"/>
      <c r="S8" s="4"/>
      <c r="U8" s="4"/>
      <c r="V8" s="4"/>
      <c r="W8" s="4"/>
      <c r="Y8" s="4"/>
      <c r="Z8" s="4"/>
      <c r="AA8" s="4"/>
      <c r="AB8" s="4"/>
      <c r="AC8" s="4"/>
      <c r="AD8" s="4"/>
      <c r="AE8" s="13" t="s">
        <v>54</v>
      </c>
      <c r="AF8" s="4"/>
      <c r="AG8" s="7">
        <f>COUNTA(Septembre345678910111213141516[[#This Row],[1]:[   ]])</f>
        <v>6</v>
      </c>
    </row>
    <row r="9" spans="1:33" ht="50.1" customHeight="1" thickBot="1" x14ac:dyDescent="0.3">
      <c r="A9" s="6" t="s">
        <v>38</v>
      </c>
      <c r="C9" s="13" t="s">
        <v>54</v>
      </c>
      <c r="D9" s="13" t="s">
        <v>54</v>
      </c>
      <c r="E9" s="13" t="s">
        <v>54</v>
      </c>
      <c r="F9" s="13" t="s">
        <v>54</v>
      </c>
      <c r="G9" s="13" t="s">
        <v>54</v>
      </c>
      <c r="L9" s="4"/>
      <c r="M9" s="4"/>
      <c r="N9" s="4"/>
      <c r="O9" s="4"/>
      <c r="P9" s="4"/>
      <c r="Q9" s="4"/>
      <c r="R9" s="4"/>
      <c r="S9" s="4"/>
      <c r="U9" s="4"/>
      <c r="V9" s="4"/>
      <c r="W9" s="4"/>
      <c r="Y9" s="4"/>
      <c r="Z9" s="4"/>
      <c r="AA9" s="4"/>
      <c r="AB9" s="4"/>
      <c r="AC9" s="4"/>
      <c r="AD9" s="4"/>
      <c r="AE9" s="13" t="s">
        <v>54</v>
      </c>
      <c r="AF9" s="4"/>
      <c r="AG9" s="11">
        <f>COUNTA(Septembre345678910111213141516[[#This Row],[1]:[   ]])</f>
        <v>6</v>
      </c>
    </row>
    <row r="10" spans="1:33" ht="50.1" customHeight="1" thickTop="1" thickBot="1" x14ac:dyDescent="0.3">
      <c r="A10" s="6" t="s">
        <v>39</v>
      </c>
      <c r="C10" s="13" t="s">
        <v>54</v>
      </c>
      <c r="D10" s="13" t="s">
        <v>54</v>
      </c>
      <c r="E10" s="13" t="s">
        <v>54</v>
      </c>
      <c r="F10" s="13" t="s">
        <v>54</v>
      </c>
      <c r="G10" s="13" t="s">
        <v>54</v>
      </c>
      <c r="L10" s="4"/>
      <c r="M10" s="4"/>
      <c r="N10" s="4"/>
      <c r="O10" s="4"/>
      <c r="P10" s="4"/>
      <c r="Q10" s="4"/>
      <c r="R10" s="4"/>
      <c r="S10" s="4"/>
      <c r="U10" s="4"/>
      <c r="V10" s="4"/>
      <c r="W10" s="4"/>
      <c r="Y10" s="4"/>
      <c r="Z10" s="4"/>
      <c r="AA10" s="4"/>
      <c r="AB10" s="4"/>
      <c r="AC10" s="4"/>
      <c r="AD10" s="4"/>
      <c r="AE10" s="13" t="s">
        <v>54</v>
      </c>
      <c r="AF10" s="4"/>
      <c r="AG10" s="11">
        <f>COUNTA(Septembre345678910111213141516[[#This Row],[1]:[   ]])</f>
        <v>6</v>
      </c>
    </row>
    <row r="11" spans="1:33" ht="50.1" customHeight="1" thickTop="1" thickBot="1" x14ac:dyDescent="0.3">
      <c r="A11" s="6" t="s">
        <v>40</v>
      </c>
      <c r="C11" s="13" t="s">
        <v>54</v>
      </c>
      <c r="D11" s="13" t="s">
        <v>54</v>
      </c>
      <c r="E11" s="13" t="s">
        <v>54</v>
      </c>
      <c r="F11" s="13" t="s">
        <v>54</v>
      </c>
      <c r="G11" s="13" t="s">
        <v>54</v>
      </c>
      <c r="L11" s="4"/>
      <c r="M11" s="4"/>
      <c r="N11" s="4"/>
      <c r="O11" s="4"/>
      <c r="P11" s="4"/>
      <c r="Q11" s="4"/>
      <c r="R11" s="4"/>
      <c r="S11" s="4"/>
      <c r="U11" s="4"/>
      <c r="V11" s="4"/>
      <c r="W11" s="4"/>
      <c r="Y11" s="4"/>
      <c r="Z11" s="4"/>
      <c r="AA11" s="4"/>
      <c r="AB11" s="4"/>
      <c r="AC11" s="4"/>
      <c r="AD11" s="4"/>
      <c r="AE11" s="13" t="s">
        <v>54</v>
      </c>
      <c r="AF11" s="4"/>
      <c r="AG11" s="11">
        <f>COUNTA(Septembre345678910111213141516[[#This Row],[1]:[   ]])</f>
        <v>6</v>
      </c>
    </row>
    <row r="12" spans="1:33" ht="50.1" customHeight="1" thickTop="1" thickBot="1" x14ac:dyDescent="0.3">
      <c r="A12" s="6" t="s">
        <v>41</v>
      </c>
      <c r="C12" s="13" t="s">
        <v>54</v>
      </c>
      <c r="D12" s="13" t="s">
        <v>54</v>
      </c>
      <c r="E12" s="13" t="s">
        <v>54</v>
      </c>
      <c r="F12" s="13" t="s">
        <v>54</v>
      </c>
      <c r="G12" s="13" t="s">
        <v>54</v>
      </c>
      <c r="L12" s="4"/>
      <c r="M12" s="4"/>
      <c r="N12" s="4"/>
      <c r="O12" s="4"/>
      <c r="P12" s="4"/>
      <c r="Q12" s="4"/>
      <c r="R12" s="4"/>
      <c r="S12" s="4"/>
      <c r="U12" s="4"/>
      <c r="V12" s="4"/>
      <c r="W12" s="4"/>
      <c r="Y12" s="4"/>
      <c r="Z12" s="4"/>
      <c r="AA12" s="4"/>
      <c r="AB12" s="4"/>
      <c r="AC12" s="4"/>
      <c r="AD12" s="4"/>
      <c r="AE12" s="13" t="s">
        <v>54</v>
      </c>
      <c r="AF12" s="4"/>
      <c r="AG12" s="11">
        <f>COUNTA(Septembre345678910111213141516[[#This Row],[1]:[   ]])</f>
        <v>6</v>
      </c>
    </row>
    <row r="13" spans="1:33" ht="50.1" customHeight="1" thickTop="1" x14ac:dyDescent="0.25">
      <c r="A13" s="6" t="s">
        <v>42</v>
      </c>
      <c r="C13" s="13" t="s">
        <v>54</v>
      </c>
      <c r="D13" s="13" t="s">
        <v>54</v>
      </c>
      <c r="E13" s="13" t="s">
        <v>54</v>
      </c>
      <c r="F13" s="13" t="s">
        <v>54</v>
      </c>
      <c r="G13" s="13" t="s">
        <v>54</v>
      </c>
      <c r="L13" s="4"/>
      <c r="M13" s="4"/>
      <c r="N13" s="4"/>
      <c r="O13" s="4"/>
      <c r="P13" s="4"/>
      <c r="Q13" s="4"/>
      <c r="R13" s="4"/>
      <c r="S13" s="4"/>
      <c r="U13" s="4"/>
      <c r="V13" s="4"/>
      <c r="W13" s="4"/>
      <c r="Y13" s="4"/>
      <c r="Z13" s="4"/>
      <c r="AA13" s="4"/>
      <c r="AB13" s="4"/>
      <c r="AC13" s="4"/>
      <c r="AD13" s="4"/>
      <c r="AE13" s="13" t="s">
        <v>54</v>
      </c>
      <c r="AF13" s="4"/>
      <c r="AG13" s="7">
        <f>COUNTA(Septembre345678910111213141516[[#This Row],[1]:[   ]])</f>
        <v>6</v>
      </c>
    </row>
    <row r="14" spans="1:33" ht="50.1" customHeight="1" thickBot="1" x14ac:dyDescent="0.3">
      <c r="A14" s="6" t="s">
        <v>43</v>
      </c>
      <c r="C14" s="13" t="s">
        <v>54</v>
      </c>
      <c r="D14" s="13" t="s">
        <v>54</v>
      </c>
      <c r="E14" s="13" t="s">
        <v>54</v>
      </c>
      <c r="F14" s="13" t="s">
        <v>54</v>
      </c>
      <c r="G14" s="13" t="s">
        <v>54</v>
      </c>
      <c r="L14" s="4"/>
      <c r="M14" s="4"/>
      <c r="N14" s="4"/>
      <c r="O14" s="4"/>
      <c r="P14" s="4"/>
      <c r="Q14" s="4"/>
      <c r="R14" s="4"/>
      <c r="S14" s="4"/>
      <c r="U14" s="4"/>
      <c r="V14" s="4"/>
      <c r="W14" s="4"/>
      <c r="Y14" s="4"/>
      <c r="Z14" s="4"/>
      <c r="AA14" s="4"/>
      <c r="AB14" s="4"/>
      <c r="AC14" s="4"/>
      <c r="AD14" s="4"/>
      <c r="AE14" s="13" t="s">
        <v>54</v>
      </c>
      <c r="AF14" s="4"/>
      <c r="AG14" s="11">
        <f>COUNTA(Septembre345678910111213141516[[#This Row],[1]:[   ]])</f>
        <v>6</v>
      </c>
    </row>
    <row r="15" spans="1:33" ht="50.1" customHeight="1" thickTop="1" thickBot="1" x14ac:dyDescent="0.3">
      <c r="A15" s="6" t="s">
        <v>44</v>
      </c>
      <c r="C15" s="13" t="s">
        <v>54</v>
      </c>
      <c r="D15" s="13" t="s">
        <v>54</v>
      </c>
      <c r="E15" s="13" t="s">
        <v>54</v>
      </c>
      <c r="F15" s="13" t="s">
        <v>54</v>
      </c>
      <c r="G15" s="13" t="s">
        <v>54</v>
      </c>
      <c r="L15" s="4"/>
      <c r="M15" s="4"/>
      <c r="N15" s="4"/>
      <c r="O15" s="4"/>
      <c r="P15" s="4"/>
      <c r="Q15" s="4"/>
      <c r="R15" s="4"/>
      <c r="S15" s="4"/>
      <c r="U15" s="4"/>
      <c r="V15" s="4"/>
      <c r="W15" s="4"/>
      <c r="Y15" s="4"/>
      <c r="Z15" s="4"/>
      <c r="AA15" s="4"/>
      <c r="AB15" s="4"/>
      <c r="AC15" s="4"/>
      <c r="AD15" s="4"/>
      <c r="AE15" s="13" t="s">
        <v>54</v>
      </c>
      <c r="AF15" s="4"/>
      <c r="AG15" s="11">
        <f>COUNTA(Septembre345678910111213141516[[#This Row],[1]:[   ]])</f>
        <v>6</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COUNTA(Septembre345678910111213141516[[#This Row],[1]:[   ]])</f>
        <v>0</v>
      </c>
    </row>
    <row r="17" spans="1:33" x14ac:dyDescent="0.25">
      <c r="A17" s="9"/>
      <c r="B17" s="10">
        <f>SUBTOTAL(103,Septembre345678910111213141516[1])</f>
        <v>0</v>
      </c>
      <c r="C17" s="10">
        <f>SUBTOTAL(103,Septembre345678910111213141516[2])</f>
        <v>12</v>
      </c>
      <c r="D17" s="10">
        <f>SUBTOTAL(103,Septembre345678910111213141516[3])</f>
        <v>12</v>
      </c>
      <c r="E17" s="10">
        <f>SUBTOTAL(103,Septembre345678910111213141516[4])</f>
        <v>12</v>
      </c>
      <c r="F17" s="10">
        <f>SUBTOTAL(103,Septembre345678910111213141516[5])</f>
        <v>12</v>
      </c>
      <c r="G17" s="10">
        <f>SUBTOTAL(103,Septembre345678910111213141516[6])</f>
        <v>12</v>
      </c>
      <c r="H17" s="10">
        <f>SUBTOTAL(103,Septembre345678910111213141516[7])</f>
        <v>0</v>
      </c>
      <c r="I17" s="10">
        <f>SUBTOTAL(103,Septembre345678910111213141516[8])</f>
        <v>0</v>
      </c>
      <c r="J17" s="10">
        <f>SUBTOTAL(103,Septembre345678910111213141516[9])</f>
        <v>0</v>
      </c>
      <c r="K17" s="10">
        <f>SUBTOTAL(103,Septembre345678910111213141516[10])</f>
        <v>0</v>
      </c>
      <c r="L17" s="10">
        <f>SUBTOTAL(103,Septembre345678910111213141516[11])</f>
        <v>0</v>
      </c>
      <c r="M17" s="10">
        <f>SUBTOTAL(103,Septembre345678910111213141516[12])</f>
        <v>0</v>
      </c>
      <c r="N17" s="10">
        <f>SUBTOTAL(103,Septembre345678910111213141516[13])</f>
        <v>0</v>
      </c>
      <c r="O17" s="10">
        <f>SUBTOTAL(103,Septembre345678910111213141516[14])</f>
        <v>0</v>
      </c>
      <c r="P17" s="10">
        <f>SUBTOTAL(103,Septembre345678910111213141516[15])</f>
        <v>0</v>
      </c>
      <c r="Q17" s="10">
        <f>SUBTOTAL(103,Septembre345678910111213141516[16])</f>
        <v>0</v>
      </c>
      <c r="R17" s="10">
        <f>SUBTOTAL(103,Septembre345678910111213141516[17])</f>
        <v>0</v>
      </c>
      <c r="S17" s="10">
        <f>SUBTOTAL(103,Septembre345678910111213141516[18])</f>
        <v>0</v>
      </c>
      <c r="T17" s="10">
        <f>SUBTOTAL(103,Septembre345678910111213141516[19])</f>
        <v>0</v>
      </c>
      <c r="U17" s="10">
        <f>SUBTOTAL(103,Septembre345678910111213141516[20])</f>
        <v>0</v>
      </c>
      <c r="V17" s="10">
        <f>SUBTOTAL(103,Septembre345678910111213141516[21])</f>
        <v>0</v>
      </c>
      <c r="W17" s="10">
        <f>SUBTOTAL(103,Septembre345678910111213141516[22])</f>
        <v>0</v>
      </c>
      <c r="X17" s="10">
        <f>SUBTOTAL(103,Septembre345678910111213141516[23])</f>
        <v>0</v>
      </c>
      <c r="Y17" s="10">
        <f>SUBTOTAL(103,Septembre345678910111213141516[24])</f>
        <v>0</v>
      </c>
      <c r="Z17" s="10">
        <f>SUBTOTAL(103,Septembre345678910111213141516[25])</f>
        <v>0</v>
      </c>
      <c r="AA17" s="10">
        <f>SUBTOTAL(103,Septembre345678910111213141516[26])</f>
        <v>0</v>
      </c>
      <c r="AB17" s="10">
        <f>SUBTOTAL(103,Septembre345678910111213141516[27])</f>
        <v>0</v>
      </c>
      <c r="AC17" s="10">
        <f>SUBTOTAL(103,Septembre345678910111213141516[28])</f>
        <v>0</v>
      </c>
      <c r="AD17" s="10">
        <f>SUBTOTAL(103,Septembre345678910111213141516[29])</f>
        <v>0</v>
      </c>
      <c r="AE17" s="10">
        <f>SUBTOTAL(109,Septembre345678910111213141516[30])</f>
        <v>0</v>
      </c>
      <c r="AF17" s="10">
        <f>SUBTOTAL(109,Septembre345678910111213141516[[   ]])</f>
        <v>0</v>
      </c>
      <c r="AG17" s="10">
        <f>SUBTOTAL(109,Septembre345678910111213141516[Total des jours])</f>
        <v>72</v>
      </c>
    </row>
  </sheetData>
  <mergeCells count="1">
    <mergeCell ref="B1:AF1"/>
  </mergeCells>
  <phoneticPr fontId="5" type="noConversion"/>
  <conditionalFormatting sqref="C4:G15">
    <cfRule type="expression" dxfId="1268" priority="143" stopIfTrue="1">
      <formula>C4=CléPersonnel</formula>
    </cfRule>
    <cfRule type="expression" dxfId="1267" priority="140" stopIfTrue="1">
      <formula>C4=CléPersonnalisée2</formula>
    </cfRule>
    <cfRule type="expression" dxfId="1266" priority="148" stopIfTrue="1">
      <formula>C4=CléMaladie</formula>
    </cfRule>
    <cfRule type="expression" priority="145" stopIfTrue="1">
      <formula>C4=""</formula>
    </cfRule>
    <cfRule type="expression" dxfId="1265" priority="146" stopIfTrue="1">
      <formula>C4=CléPersonnalisée2</formula>
    </cfRule>
    <cfRule type="expression" priority="139" stopIfTrue="1">
      <formula>C4=""</formula>
    </cfRule>
    <cfRule type="expression" dxfId="1264" priority="144" stopIfTrue="1">
      <formula>C4=CléCongé</formula>
    </cfRule>
    <cfRule type="expression" dxfId="1263" priority="147" stopIfTrue="1">
      <formula>C4=CléPersonnalisée1</formula>
    </cfRule>
    <cfRule type="expression" dxfId="1262" priority="142" stopIfTrue="1">
      <formula>C4=CléMaladie</formula>
    </cfRule>
    <cfRule type="expression" dxfId="1261" priority="141" stopIfTrue="1">
      <formula>C4=CléPersonnalisée1</formula>
    </cfRule>
    <cfRule type="expression" dxfId="1260" priority="150" stopIfTrue="1">
      <formula>C4=CléCongé</formula>
    </cfRule>
    <cfRule type="expression" dxfId="1259" priority="149" stopIfTrue="1">
      <formula>C4=CléPersonnel</formula>
    </cfRule>
  </conditionalFormatting>
  <conditionalFormatting sqref="L4:L9">
    <cfRule type="expression" dxfId="1258" priority="704" stopIfTrue="1">
      <formula>L4=CléPersonnalisée2</formula>
    </cfRule>
    <cfRule type="expression" dxfId="1257" priority="708" stopIfTrue="1">
      <formula>L4=CléCongé</formula>
    </cfRule>
    <cfRule type="expression" dxfId="1256" priority="707" stopIfTrue="1">
      <formula>L4=CléPersonnel</formula>
    </cfRule>
    <cfRule type="expression" dxfId="1255" priority="706" stopIfTrue="1">
      <formula>L4=CléMaladie</formula>
    </cfRule>
    <cfRule type="expression" dxfId="1254" priority="705" stopIfTrue="1">
      <formula>L4=CléPersonnalisée1</formula>
    </cfRule>
    <cfRule type="expression" priority="703" stopIfTrue="1">
      <formula>L4=""</formula>
    </cfRule>
  </conditionalFormatting>
  <conditionalFormatting sqref="L4:L15">
    <cfRule type="expression" dxfId="1253" priority="698" stopIfTrue="1">
      <formula>L4=CléPersonnalisée2</formula>
    </cfRule>
    <cfRule type="expression" dxfId="1252" priority="699" stopIfTrue="1">
      <formula>L4=CléPersonnalisée1</formula>
    </cfRule>
    <cfRule type="expression" dxfId="1251" priority="700" stopIfTrue="1">
      <formula>L4=CléMaladie</formula>
    </cfRule>
    <cfRule type="expression" dxfId="1250" priority="701" stopIfTrue="1">
      <formula>L4=CléPersonnel</formula>
    </cfRule>
    <cfRule type="expression" dxfId="1249" priority="702" stopIfTrue="1">
      <formula>L4=CléCongé</formula>
    </cfRule>
    <cfRule type="expression" priority="697" stopIfTrue="1">
      <formula>L4=""</formula>
    </cfRule>
  </conditionalFormatting>
  <conditionalFormatting sqref="L12:L15">
    <cfRule type="expression" dxfId="1248" priority="696" stopIfTrue="1">
      <formula>L12=CléCongé</formula>
    </cfRule>
    <cfRule type="expression" dxfId="1247" priority="695" stopIfTrue="1">
      <formula>L12=CléPersonnel</formula>
    </cfRule>
    <cfRule type="expression" dxfId="1246" priority="694" stopIfTrue="1">
      <formula>L12=CléMaladie</formula>
    </cfRule>
    <cfRule type="expression" dxfId="1245" priority="693" stopIfTrue="1">
      <formula>L12=CléPersonnalisée1</formula>
    </cfRule>
    <cfRule type="expression" dxfId="1244" priority="692" stopIfTrue="1">
      <formula>L12=CléPersonnalisée2</formula>
    </cfRule>
    <cfRule type="expression" priority="691" stopIfTrue="1">
      <formula>L12=""</formula>
    </cfRule>
  </conditionalFormatting>
  <conditionalFormatting sqref="M4:M5">
    <cfRule type="expression" dxfId="1243" priority="711" stopIfTrue="1">
      <formula>M4=CléPersonnalisée1</formula>
    </cfRule>
    <cfRule type="expression" dxfId="1242" priority="714" stopIfTrue="1">
      <formula>M4=CléCongé</formula>
    </cfRule>
    <cfRule type="expression" dxfId="1241" priority="719" stopIfTrue="1">
      <formula>M4=CléPersonnel</formula>
    </cfRule>
    <cfRule type="expression" dxfId="1240" priority="716" stopIfTrue="1">
      <formula>M4=CléPersonnalisée2</formula>
    </cfRule>
    <cfRule type="expression" priority="715" stopIfTrue="1">
      <formula>M4=""</formula>
    </cfRule>
    <cfRule type="expression" dxfId="1239" priority="713" stopIfTrue="1">
      <formula>M4=CléPersonnel</formula>
    </cfRule>
    <cfRule type="expression" dxfId="1238" priority="710" stopIfTrue="1">
      <formula>M4=CléPersonnalisée2</formula>
    </cfRule>
    <cfRule type="expression" priority="709" stopIfTrue="1">
      <formula>M4=""</formula>
    </cfRule>
    <cfRule type="expression" dxfId="1237" priority="718" stopIfTrue="1">
      <formula>M4=CléMaladie</formula>
    </cfRule>
    <cfRule type="expression" dxfId="1236" priority="712" stopIfTrue="1">
      <formula>M4=CléMaladie</formula>
    </cfRule>
    <cfRule type="expression" dxfId="1235" priority="720" stopIfTrue="1">
      <formula>M4=CléCongé</formula>
    </cfRule>
    <cfRule type="expression" dxfId="1234" priority="717" stopIfTrue="1">
      <formula>M4=CléPersonnalisée1</formula>
    </cfRule>
  </conditionalFormatting>
  <conditionalFormatting sqref="M4:M7">
    <cfRule type="expression" dxfId="1233" priority="725" stopIfTrue="1">
      <formula>M4=CléPersonnel</formula>
    </cfRule>
    <cfRule type="expression" dxfId="1232" priority="723" stopIfTrue="1">
      <formula>M4=CléPersonnalisée1</formula>
    </cfRule>
    <cfRule type="expression" dxfId="1231" priority="722" stopIfTrue="1">
      <formula>M4=CléPersonnalisée2</formula>
    </cfRule>
    <cfRule type="expression" dxfId="1230" priority="726" stopIfTrue="1">
      <formula>M4=CléCongé</formula>
    </cfRule>
    <cfRule type="expression" priority="721" stopIfTrue="1">
      <formula>M4=""</formula>
    </cfRule>
    <cfRule type="expression" dxfId="1229" priority="724" stopIfTrue="1">
      <formula>M4=CléMaladie</formula>
    </cfRule>
  </conditionalFormatting>
  <conditionalFormatting sqref="M8:M15">
    <cfRule type="expression" dxfId="1228" priority="767" stopIfTrue="1">
      <formula>M8=CléPersonnel</formula>
    </cfRule>
    <cfRule type="expression" dxfId="1227" priority="766" stopIfTrue="1">
      <formula>M8=CléMaladie</formula>
    </cfRule>
    <cfRule type="expression" dxfId="1226" priority="738" stopIfTrue="1">
      <formula>M8=CléCongé</formula>
    </cfRule>
    <cfRule type="expression" dxfId="1225" priority="737" stopIfTrue="1">
      <formula>M8=CléPersonnel</formula>
    </cfRule>
    <cfRule type="expression" dxfId="1224" priority="735" stopIfTrue="1">
      <formula>M8=CléPersonnalisée1</formula>
    </cfRule>
    <cfRule type="expression" priority="733" stopIfTrue="1">
      <formula>M8=""</formula>
    </cfRule>
    <cfRule type="expression" dxfId="1223" priority="768" stopIfTrue="1">
      <formula>M8=CléCongé</formula>
    </cfRule>
    <cfRule type="expression" dxfId="1222" priority="736" stopIfTrue="1">
      <formula>M8=CléMaladie</formula>
    </cfRule>
    <cfRule type="expression" dxfId="1221" priority="765" stopIfTrue="1">
      <formula>M8=CléPersonnalisée1</formula>
    </cfRule>
    <cfRule type="expression" priority="763" stopIfTrue="1">
      <formula>M8=""</formula>
    </cfRule>
    <cfRule type="expression" dxfId="1220" priority="734" stopIfTrue="1">
      <formula>M8=CléPersonnalisée2</formula>
    </cfRule>
    <cfRule type="expression" dxfId="1219" priority="764" stopIfTrue="1">
      <formula>M8=CléPersonnalisée2</formula>
    </cfRule>
  </conditionalFormatting>
  <conditionalFormatting sqref="M12:M15">
    <cfRule type="expression" dxfId="1218" priority="753" stopIfTrue="1">
      <formula>M12=CléPersonnalisée1</formula>
    </cfRule>
    <cfRule type="expression" dxfId="1217" priority="752" stopIfTrue="1">
      <formula>M12=CléPersonnalisée2</formula>
    </cfRule>
    <cfRule type="expression" priority="751" stopIfTrue="1">
      <formula>M12=""</formula>
    </cfRule>
    <cfRule type="expression" dxfId="1216" priority="750" stopIfTrue="1">
      <formula>M12=CléCongé</formula>
    </cfRule>
    <cfRule type="expression" dxfId="1215" priority="749" stopIfTrue="1">
      <formula>M12=CléPersonnel</formula>
    </cfRule>
    <cfRule type="expression" dxfId="1214" priority="748" stopIfTrue="1">
      <formula>M12=CléMaladie</formula>
    </cfRule>
    <cfRule type="expression" dxfId="1213" priority="747" stopIfTrue="1">
      <formula>M12=CléPersonnalisée1</formula>
    </cfRule>
    <cfRule type="expression" dxfId="1212" priority="746" stopIfTrue="1">
      <formula>M12=CléPersonnalisée2</formula>
    </cfRule>
    <cfRule type="expression" priority="745" stopIfTrue="1">
      <formula>M12=""</formula>
    </cfRule>
    <cfRule type="expression" dxfId="1211" priority="730" stopIfTrue="1">
      <formula>M12=CléMaladie</formula>
    </cfRule>
    <cfRule type="expression" dxfId="1210" priority="732" stopIfTrue="1">
      <formula>M12=CléCongé</formula>
    </cfRule>
    <cfRule type="expression" dxfId="1209" priority="731" stopIfTrue="1">
      <formula>M12=CléPersonnel</formula>
    </cfRule>
    <cfRule type="expression" dxfId="1208" priority="729" stopIfTrue="1">
      <formula>M12=CléPersonnalisée1</formula>
    </cfRule>
    <cfRule type="expression" dxfId="1207" priority="728" stopIfTrue="1">
      <formula>M12=CléPersonnalisée2</formula>
    </cfRule>
    <cfRule type="expression" priority="727" stopIfTrue="1">
      <formula>M12=""</formula>
    </cfRule>
    <cfRule type="expression" dxfId="1206" priority="756" stopIfTrue="1">
      <formula>M12=CléCongé</formula>
    </cfRule>
    <cfRule type="expression" dxfId="1205" priority="755" stopIfTrue="1">
      <formula>M12=CléPersonnel</formula>
    </cfRule>
    <cfRule type="expression" dxfId="1204" priority="754" stopIfTrue="1">
      <formula>M12=CléMaladie</formula>
    </cfRule>
  </conditionalFormatting>
  <conditionalFormatting sqref="M13:M14">
    <cfRule type="expression" dxfId="1203" priority="743" stopIfTrue="1">
      <formula>M13=CléPersonnel</formula>
    </cfRule>
    <cfRule type="expression" priority="739" stopIfTrue="1">
      <formula>M13=""</formula>
    </cfRule>
    <cfRule type="expression" dxfId="1202" priority="742" stopIfTrue="1">
      <formula>M13=CléMaladie</formula>
    </cfRule>
    <cfRule type="expression" dxfId="1201" priority="741" stopIfTrue="1">
      <formula>M13=CléPersonnalisée1</formula>
    </cfRule>
    <cfRule type="expression" dxfId="1200" priority="740" stopIfTrue="1">
      <formula>M13=CléPersonnalisée2</formula>
    </cfRule>
    <cfRule type="expression" dxfId="1199" priority="744" stopIfTrue="1">
      <formula>M13=CléCongé</formula>
    </cfRule>
  </conditionalFormatting>
  <conditionalFormatting sqref="N4:N9">
    <cfRule type="expression" dxfId="1198" priority="628" stopIfTrue="1">
      <formula>N4=CléMaladie</formula>
    </cfRule>
    <cfRule type="expression" dxfId="1197" priority="629" stopIfTrue="1">
      <formula>N4=CléPersonnel</formula>
    </cfRule>
    <cfRule type="expression" dxfId="1196" priority="630" stopIfTrue="1">
      <formula>N4=CléCongé</formula>
    </cfRule>
    <cfRule type="expression" dxfId="1195" priority="626" stopIfTrue="1">
      <formula>N4=CléPersonnalisée2</formula>
    </cfRule>
    <cfRule type="expression" priority="625" stopIfTrue="1">
      <formula>N4=""</formula>
    </cfRule>
    <cfRule type="expression" dxfId="1194" priority="627" stopIfTrue="1">
      <formula>N4=CléPersonnalisée1</formula>
    </cfRule>
  </conditionalFormatting>
  <conditionalFormatting sqref="N4:N15">
    <cfRule type="expression" dxfId="1193" priority="621" stopIfTrue="1">
      <formula>N4=CléPersonnalisée1</formula>
    </cfRule>
    <cfRule type="expression" dxfId="1192" priority="622" stopIfTrue="1">
      <formula>N4=CléMaladie</formula>
    </cfRule>
    <cfRule type="expression" dxfId="1191" priority="623" stopIfTrue="1">
      <formula>N4=CléPersonnel</formula>
    </cfRule>
    <cfRule type="expression" dxfId="1190" priority="624" stopIfTrue="1">
      <formula>N4=CléCongé</formula>
    </cfRule>
    <cfRule type="expression" priority="619" stopIfTrue="1">
      <formula>N4=""</formula>
    </cfRule>
    <cfRule type="expression" dxfId="1189" priority="620" stopIfTrue="1">
      <formula>N4=CléPersonnalisée2</formula>
    </cfRule>
  </conditionalFormatting>
  <conditionalFormatting sqref="N12:N15">
    <cfRule type="expression" priority="613" stopIfTrue="1">
      <formula>N12=""</formula>
    </cfRule>
    <cfRule type="expression" dxfId="1188" priority="614" stopIfTrue="1">
      <formula>N12=CléPersonnalisée2</formula>
    </cfRule>
    <cfRule type="expression" dxfId="1187" priority="615" stopIfTrue="1">
      <formula>N12=CléPersonnalisée1</formula>
    </cfRule>
    <cfRule type="expression" dxfId="1186" priority="616" stopIfTrue="1">
      <formula>N12=CléMaladie</formula>
    </cfRule>
    <cfRule type="expression" dxfId="1185" priority="617" stopIfTrue="1">
      <formula>N12=CléPersonnel</formula>
    </cfRule>
    <cfRule type="expression" dxfId="1184" priority="618" stopIfTrue="1">
      <formula>N12=CléCongé</formula>
    </cfRule>
  </conditionalFormatting>
  <conditionalFormatting sqref="O4:O5">
    <cfRule type="expression" dxfId="1183" priority="642" stopIfTrue="1">
      <formula>O4=CléCongé</formula>
    </cfRule>
    <cfRule type="expression" dxfId="1182" priority="641" stopIfTrue="1">
      <formula>O4=CléPersonnel</formula>
    </cfRule>
    <cfRule type="expression" dxfId="1181" priority="640" stopIfTrue="1">
      <formula>O4=CléMaladie</formula>
    </cfRule>
    <cfRule type="expression" priority="637" stopIfTrue="1">
      <formula>O4=""</formula>
    </cfRule>
    <cfRule type="expression" dxfId="1180" priority="639" stopIfTrue="1">
      <formula>O4=CléPersonnalisée1</formula>
    </cfRule>
    <cfRule type="expression" dxfId="1179" priority="638" stopIfTrue="1">
      <formula>O4=CléPersonnalisée2</formula>
    </cfRule>
    <cfRule type="expression" dxfId="1178" priority="636" stopIfTrue="1">
      <formula>O4=CléCongé</formula>
    </cfRule>
    <cfRule type="expression" dxfId="1177" priority="635" stopIfTrue="1">
      <formula>O4=CléPersonnel</formula>
    </cfRule>
    <cfRule type="expression" dxfId="1176" priority="634" stopIfTrue="1">
      <formula>O4=CléMaladie</formula>
    </cfRule>
    <cfRule type="expression" dxfId="1175" priority="632" stopIfTrue="1">
      <formula>O4=CléPersonnalisée2</formula>
    </cfRule>
    <cfRule type="expression" priority="631" stopIfTrue="1">
      <formula>O4=""</formula>
    </cfRule>
    <cfRule type="expression" dxfId="1174" priority="633" stopIfTrue="1">
      <formula>O4=CléPersonnalisée1</formula>
    </cfRule>
  </conditionalFormatting>
  <conditionalFormatting sqref="O4:O7">
    <cfRule type="expression" dxfId="1173" priority="647" stopIfTrue="1">
      <formula>O4=CléPersonnel</formula>
    </cfRule>
    <cfRule type="expression" dxfId="1172" priority="646" stopIfTrue="1">
      <formula>O4=CléMaladie</formula>
    </cfRule>
    <cfRule type="expression" dxfId="1171" priority="645" stopIfTrue="1">
      <formula>O4=CléPersonnalisée1</formula>
    </cfRule>
    <cfRule type="expression" dxfId="1170" priority="644" stopIfTrue="1">
      <formula>O4=CléPersonnalisée2</formula>
    </cfRule>
    <cfRule type="expression" priority="643" stopIfTrue="1">
      <formula>O4=""</formula>
    </cfRule>
    <cfRule type="expression" dxfId="1169" priority="648" stopIfTrue="1">
      <formula>O4=CléCongé</formula>
    </cfRule>
  </conditionalFormatting>
  <conditionalFormatting sqref="O8:O15">
    <cfRule type="expression" priority="685" stopIfTrue="1">
      <formula>O8=""</formula>
    </cfRule>
    <cfRule type="expression" dxfId="1168" priority="656" stopIfTrue="1">
      <formula>O8=CléPersonnalisée2</formula>
    </cfRule>
    <cfRule type="expression" dxfId="1167" priority="657" stopIfTrue="1">
      <formula>O8=CléPersonnalisée1</formula>
    </cfRule>
    <cfRule type="expression" dxfId="1166" priority="658" stopIfTrue="1">
      <formula>O8=CléMaladie</formula>
    </cfRule>
    <cfRule type="expression" dxfId="1165" priority="659" stopIfTrue="1">
      <formula>O8=CléPersonnel</formula>
    </cfRule>
    <cfRule type="expression" priority="655" stopIfTrue="1">
      <formula>O8=""</formula>
    </cfRule>
    <cfRule type="expression" dxfId="1164" priority="686" stopIfTrue="1">
      <formula>O8=CléPersonnalisée2</formula>
    </cfRule>
    <cfRule type="expression" dxfId="1163" priority="687" stopIfTrue="1">
      <formula>O8=CléPersonnalisée1</formula>
    </cfRule>
    <cfRule type="expression" dxfId="1162" priority="688" stopIfTrue="1">
      <formula>O8=CléMaladie</formula>
    </cfRule>
    <cfRule type="expression" dxfId="1161" priority="689" stopIfTrue="1">
      <formula>O8=CléPersonnel</formula>
    </cfRule>
    <cfRule type="expression" dxfId="1160" priority="690" stopIfTrue="1">
      <formula>O8=CléCongé</formula>
    </cfRule>
    <cfRule type="expression" dxfId="1159" priority="660" stopIfTrue="1">
      <formula>O8=CléCongé</formula>
    </cfRule>
  </conditionalFormatting>
  <conditionalFormatting sqref="O12:O15">
    <cfRule type="expression" dxfId="1158" priority="654" stopIfTrue="1">
      <formula>O12=CléCongé</formula>
    </cfRule>
    <cfRule type="expression" dxfId="1157" priority="653" stopIfTrue="1">
      <formula>O12=CléPersonnel</formula>
    </cfRule>
    <cfRule type="expression" dxfId="1156" priority="652" stopIfTrue="1">
      <formula>O12=CléMaladie</formula>
    </cfRule>
    <cfRule type="expression" dxfId="1155" priority="651" stopIfTrue="1">
      <formula>O12=CléPersonnalisée1</formula>
    </cfRule>
    <cfRule type="expression" dxfId="1154" priority="650" stopIfTrue="1">
      <formula>O12=CléPersonnalisée2</formula>
    </cfRule>
    <cfRule type="expression" dxfId="1153" priority="678" stopIfTrue="1">
      <formula>O12=CléCongé</formula>
    </cfRule>
    <cfRule type="expression" dxfId="1152" priority="672" stopIfTrue="1">
      <formula>O12=CléCongé</formula>
    </cfRule>
    <cfRule type="expression" dxfId="1151" priority="677" stopIfTrue="1">
      <formula>O12=CléPersonnel</formula>
    </cfRule>
    <cfRule type="expression" dxfId="1150" priority="676" stopIfTrue="1">
      <formula>O12=CléMaladie</formula>
    </cfRule>
    <cfRule type="expression" dxfId="1149" priority="675" stopIfTrue="1">
      <formula>O12=CléPersonnalisée1</formula>
    </cfRule>
    <cfRule type="expression" dxfId="1148" priority="674" stopIfTrue="1">
      <formula>O12=CléPersonnalisée2</formula>
    </cfRule>
    <cfRule type="expression" priority="673" stopIfTrue="1">
      <formula>O12=""</formula>
    </cfRule>
    <cfRule type="expression" priority="649" stopIfTrue="1">
      <formula>O12=""</formula>
    </cfRule>
    <cfRule type="expression" dxfId="1147" priority="670" stopIfTrue="1">
      <formula>O12=CléMaladie</formula>
    </cfRule>
    <cfRule type="expression" dxfId="1146" priority="669" stopIfTrue="1">
      <formula>O12=CléPersonnalisée1</formula>
    </cfRule>
    <cfRule type="expression" dxfId="1145" priority="668" stopIfTrue="1">
      <formula>O12=CléPersonnalisée2</formula>
    </cfRule>
    <cfRule type="expression" priority="667" stopIfTrue="1">
      <formula>O12=""</formula>
    </cfRule>
    <cfRule type="expression" dxfId="1144" priority="671" stopIfTrue="1">
      <formula>O12=CléPersonnel</formula>
    </cfRule>
  </conditionalFormatting>
  <conditionalFormatting sqref="O13:O14">
    <cfRule type="expression" dxfId="1143" priority="666" stopIfTrue="1">
      <formula>O13=CléCongé</formula>
    </cfRule>
    <cfRule type="expression" dxfId="1142" priority="665" stopIfTrue="1">
      <formula>O13=CléPersonnel</formula>
    </cfRule>
    <cfRule type="expression" dxfId="1141" priority="664" stopIfTrue="1">
      <formula>O13=CléMaladie</formula>
    </cfRule>
    <cfRule type="expression" dxfId="1140" priority="663" stopIfTrue="1">
      <formula>O13=CléPersonnalisée1</formula>
    </cfRule>
    <cfRule type="expression" dxfId="1139" priority="662" stopIfTrue="1">
      <formula>O13=CléPersonnalisée2</formula>
    </cfRule>
    <cfRule type="expression" priority="661" stopIfTrue="1">
      <formula>O13=""</formula>
    </cfRule>
  </conditionalFormatting>
  <conditionalFormatting sqref="P4:P9">
    <cfRule type="expression" dxfId="1138" priority="552" stopIfTrue="1">
      <formula>P4=CléCongé</formula>
    </cfRule>
    <cfRule type="expression" dxfId="1137" priority="551" stopIfTrue="1">
      <formula>P4=CléPersonnel</formula>
    </cfRule>
    <cfRule type="expression" priority="547" stopIfTrue="1">
      <formula>P4=""</formula>
    </cfRule>
    <cfRule type="expression" dxfId="1136" priority="548" stopIfTrue="1">
      <formula>P4=CléPersonnalisée2</formula>
    </cfRule>
    <cfRule type="expression" dxfId="1135" priority="549" stopIfTrue="1">
      <formula>P4=CléPersonnalisée1</formula>
    </cfRule>
    <cfRule type="expression" dxfId="1134" priority="550" stopIfTrue="1">
      <formula>P4=CléMaladie</formula>
    </cfRule>
  </conditionalFormatting>
  <conditionalFormatting sqref="P4:P15">
    <cfRule type="expression" priority="541" stopIfTrue="1">
      <formula>P4=""</formula>
    </cfRule>
    <cfRule type="expression" dxfId="1133" priority="542" stopIfTrue="1">
      <formula>P4=CléPersonnalisée2</formula>
    </cfRule>
    <cfRule type="expression" dxfId="1132" priority="543" stopIfTrue="1">
      <formula>P4=CléPersonnalisée1</formula>
    </cfRule>
    <cfRule type="expression" dxfId="1131" priority="546" stopIfTrue="1">
      <formula>P4=CléCongé</formula>
    </cfRule>
    <cfRule type="expression" dxfId="1130" priority="544" stopIfTrue="1">
      <formula>P4=CléMaladie</formula>
    </cfRule>
    <cfRule type="expression" dxfId="1129" priority="545" stopIfTrue="1">
      <formula>P4=CléPersonnel</formula>
    </cfRule>
  </conditionalFormatting>
  <conditionalFormatting sqref="P12:P15">
    <cfRule type="expression" dxfId="1128" priority="538" stopIfTrue="1">
      <formula>P12=CléMaladie</formula>
    </cfRule>
    <cfRule type="expression" dxfId="1127" priority="537" stopIfTrue="1">
      <formula>P12=CléPersonnalisée1</formula>
    </cfRule>
    <cfRule type="expression" dxfId="1126" priority="536" stopIfTrue="1">
      <formula>P12=CléPersonnalisée2</formula>
    </cfRule>
    <cfRule type="expression" priority="535" stopIfTrue="1">
      <formula>P12=""</formula>
    </cfRule>
    <cfRule type="expression" dxfId="1125" priority="540" stopIfTrue="1">
      <formula>P12=CléCongé</formula>
    </cfRule>
    <cfRule type="expression" dxfId="1124" priority="539" stopIfTrue="1">
      <formula>P12=CléPersonnel</formula>
    </cfRule>
  </conditionalFormatting>
  <conditionalFormatting sqref="Q4:Q5">
    <cfRule type="expression" dxfId="1123" priority="560" stopIfTrue="1">
      <formula>Q4=CléPersonnalisée2</formula>
    </cfRule>
    <cfRule type="expression" dxfId="1122" priority="564" stopIfTrue="1">
      <formula>Q4=CléCongé</formula>
    </cfRule>
    <cfRule type="expression" dxfId="1121" priority="563" stopIfTrue="1">
      <formula>Q4=CléPersonnel</formula>
    </cfRule>
    <cfRule type="expression" dxfId="1120" priority="562" stopIfTrue="1">
      <formula>Q4=CléMaladie</formula>
    </cfRule>
    <cfRule type="expression" dxfId="1119" priority="561" stopIfTrue="1">
      <formula>Q4=CléPersonnalisée1</formula>
    </cfRule>
    <cfRule type="expression" priority="559" stopIfTrue="1">
      <formula>Q4=""</formula>
    </cfRule>
    <cfRule type="expression" dxfId="1118" priority="558" stopIfTrue="1">
      <formula>Q4=CléCongé</formula>
    </cfRule>
    <cfRule type="expression" dxfId="1117" priority="557" stopIfTrue="1">
      <formula>Q4=CléPersonnel</formula>
    </cfRule>
    <cfRule type="expression" dxfId="1116" priority="556" stopIfTrue="1">
      <formula>Q4=CléMaladie</formula>
    </cfRule>
    <cfRule type="expression" dxfId="1115" priority="555" stopIfTrue="1">
      <formula>Q4=CléPersonnalisée1</formula>
    </cfRule>
    <cfRule type="expression" dxfId="1114" priority="554" stopIfTrue="1">
      <formula>Q4=CléPersonnalisée2</formula>
    </cfRule>
    <cfRule type="expression" priority="553" stopIfTrue="1">
      <formula>Q4=""</formula>
    </cfRule>
  </conditionalFormatting>
  <conditionalFormatting sqref="Q4:Q7">
    <cfRule type="expression" dxfId="1113" priority="566" stopIfTrue="1">
      <formula>Q4=CléPersonnalisée2</formula>
    </cfRule>
    <cfRule type="expression" dxfId="1112" priority="567" stopIfTrue="1">
      <formula>Q4=CléPersonnalisée1</formula>
    </cfRule>
    <cfRule type="expression" dxfId="1111" priority="568" stopIfTrue="1">
      <formula>Q4=CléMaladie</formula>
    </cfRule>
    <cfRule type="expression" dxfId="1110" priority="569" stopIfTrue="1">
      <formula>Q4=CléPersonnel</formula>
    </cfRule>
    <cfRule type="expression" dxfId="1109" priority="570" stopIfTrue="1">
      <formula>Q4=CléCongé</formula>
    </cfRule>
    <cfRule type="expression" priority="565" stopIfTrue="1">
      <formula>Q4=""</formula>
    </cfRule>
  </conditionalFormatting>
  <conditionalFormatting sqref="Q8:Q15">
    <cfRule type="expression" dxfId="1108" priority="612" stopIfTrue="1">
      <formula>Q8=CléCongé</formula>
    </cfRule>
    <cfRule type="expression" dxfId="1107" priority="611" stopIfTrue="1">
      <formula>Q8=CléPersonnel</formula>
    </cfRule>
    <cfRule type="expression" dxfId="1106" priority="610" stopIfTrue="1">
      <formula>Q8=CléMaladie</formula>
    </cfRule>
    <cfRule type="expression" dxfId="1105" priority="609" stopIfTrue="1">
      <formula>Q8=CléPersonnalisée1</formula>
    </cfRule>
    <cfRule type="expression" dxfId="1104" priority="608" stopIfTrue="1">
      <formula>Q8=CléPersonnalisée2</formula>
    </cfRule>
    <cfRule type="expression" priority="577" stopIfTrue="1">
      <formula>Q8=""</formula>
    </cfRule>
    <cfRule type="expression" dxfId="1103" priority="578" stopIfTrue="1">
      <formula>Q8=CléPersonnalisée2</formula>
    </cfRule>
    <cfRule type="expression" dxfId="1102" priority="579" stopIfTrue="1">
      <formula>Q8=CléPersonnalisée1</formula>
    </cfRule>
    <cfRule type="expression" dxfId="1101" priority="580" stopIfTrue="1">
      <formula>Q8=CléMaladie</formula>
    </cfRule>
    <cfRule type="expression" dxfId="1100" priority="581" stopIfTrue="1">
      <formula>Q8=CléPersonnel</formula>
    </cfRule>
    <cfRule type="expression" priority="607" stopIfTrue="1">
      <formula>Q8=""</formula>
    </cfRule>
    <cfRule type="expression" dxfId="1099" priority="582" stopIfTrue="1">
      <formula>Q8=CléCongé</formula>
    </cfRule>
  </conditionalFormatting>
  <conditionalFormatting sqref="Q12:Q15">
    <cfRule type="expression" dxfId="1098" priority="575" stopIfTrue="1">
      <formula>Q12=CléPersonnel</formula>
    </cfRule>
    <cfRule type="expression" dxfId="1097" priority="573" stopIfTrue="1">
      <formula>Q12=CléPersonnalisée1</formula>
    </cfRule>
    <cfRule type="expression" dxfId="1096" priority="572" stopIfTrue="1">
      <formula>Q12=CléPersonnalisée2</formula>
    </cfRule>
    <cfRule type="expression" priority="571" stopIfTrue="1">
      <formula>Q12=""</formula>
    </cfRule>
    <cfRule type="expression" dxfId="1095" priority="591" stopIfTrue="1">
      <formula>Q12=CléPersonnalisée1</formula>
    </cfRule>
    <cfRule type="expression" dxfId="1094" priority="600" stopIfTrue="1">
      <formula>Q12=CléCongé</formula>
    </cfRule>
    <cfRule type="expression" dxfId="1093" priority="574" stopIfTrue="1">
      <formula>Q12=CléMaladie</formula>
    </cfRule>
    <cfRule type="expression" dxfId="1092" priority="599" stopIfTrue="1">
      <formula>Q12=CléPersonnel</formula>
    </cfRule>
    <cfRule type="expression" dxfId="1091" priority="598" stopIfTrue="1">
      <formula>Q12=CléMaladie</formula>
    </cfRule>
    <cfRule type="expression" dxfId="1090" priority="597" stopIfTrue="1">
      <formula>Q12=CléPersonnalisée1</formula>
    </cfRule>
    <cfRule type="expression" dxfId="1089" priority="596" stopIfTrue="1">
      <formula>Q12=CléPersonnalisée2</formula>
    </cfRule>
    <cfRule type="expression" priority="595" stopIfTrue="1">
      <formula>Q12=""</formula>
    </cfRule>
    <cfRule type="expression" dxfId="1088" priority="594" stopIfTrue="1">
      <formula>Q12=CléCongé</formula>
    </cfRule>
    <cfRule type="expression" dxfId="1087" priority="593" stopIfTrue="1">
      <formula>Q12=CléPersonnel</formula>
    </cfRule>
    <cfRule type="expression" dxfId="1086" priority="592" stopIfTrue="1">
      <formula>Q12=CléMaladie</formula>
    </cfRule>
    <cfRule type="expression" dxfId="1085" priority="590" stopIfTrue="1">
      <formula>Q12=CléPersonnalisée2</formula>
    </cfRule>
    <cfRule type="expression" priority="589" stopIfTrue="1">
      <formula>Q12=""</formula>
    </cfRule>
    <cfRule type="expression" dxfId="1084" priority="576" stopIfTrue="1">
      <formula>Q12=CléCongé</formula>
    </cfRule>
  </conditionalFormatting>
  <conditionalFormatting sqref="Q13:Q14">
    <cfRule type="expression" dxfId="1083" priority="584" stopIfTrue="1">
      <formula>Q13=CléPersonnalisée2</formula>
    </cfRule>
    <cfRule type="expression" dxfId="1082" priority="588" stopIfTrue="1">
      <formula>Q13=CléCongé</formula>
    </cfRule>
    <cfRule type="expression" dxfId="1081" priority="587" stopIfTrue="1">
      <formula>Q13=CléPersonnel</formula>
    </cfRule>
    <cfRule type="expression" dxfId="1080" priority="586" stopIfTrue="1">
      <formula>Q13=CléMaladie</formula>
    </cfRule>
    <cfRule type="expression" dxfId="1079" priority="585" stopIfTrue="1">
      <formula>Q13=CléPersonnalisée1</formula>
    </cfRule>
    <cfRule type="expression" priority="583" stopIfTrue="1">
      <formula>Q13=""</formula>
    </cfRule>
  </conditionalFormatting>
  <conditionalFormatting sqref="R4:R9">
    <cfRule type="expression" dxfId="1078" priority="474" stopIfTrue="1">
      <formula>R4=CléCongé</formula>
    </cfRule>
    <cfRule type="expression" dxfId="1077" priority="472" stopIfTrue="1">
      <formula>R4=CléMaladie</formula>
    </cfRule>
    <cfRule type="expression" dxfId="1076" priority="471" stopIfTrue="1">
      <formula>R4=CléPersonnalisée1</formula>
    </cfRule>
    <cfRule type="expression" dxfId="1075" priority="470" stopIfTrue="1">
      <formula>R4=CléPersonnalisée2</formula>
    </cfRule>
    <cfRule type="expression" priority="469" stopIfTrue="1">
      <formula>R4=""</formula>
    </cfRule>
    <cfRule type="expression" dxfId="1074" priority="473" stopIfTrue="1">
      <formula>R4=CléPersonnel</formula>
    </cfRule>
  </conditionalFormatting>
  <conditionalFormatting sqref="R4:R15">
    <cfRule type="expression" priority="463" stopIfTrue="1">
      <formula>R4=""</formula>
    </cfRule>
    <cfRule type="expression" dxfId="1073" priority="468" stopIfTrue="1">
      <formula>R4=CléCongé</formula>
    </cfRule>
    <cfRule type="expression" dxfId="1072" priority="467" stopIfTrue="1">
      <formula>R4=CléPersonnel</formula>
    </cfRule>
    <cfRule type="expression" dxfId="1071" priority="466" stopIfTrue="1">
      <formula>R4=CléMaladie</formula>
    </cfRule>
    <cfRule type="expression" dxfId="1070" priority="465" stopIfTrue="1">
      <formula>R4=CléPersonnalisée1</formula>
    </cfRule>
    <cfRule type="expression" dxfId="1069" priority="464" stopIfTrue="1">
      <formula>R4=CléPersonnalisée2</formula>
    </cfRule>
  </conditionalFormatting>
  <conditionalFormatting sqref="R12:R15">
    <cfRule type="expression" dxfId="1068" priority="460" stopIfTrue="1">
      <formula>R12=CléMaladie</formula>
    </cfRule>
    <cfRule type="expression" dxfId="1067" priority="459" stopIfTrue="1">
      <formula>R12=CléPersonnalisée1</formula>
    </cfRule>
    <cfRule type="expression" dxfId="1066" priority="458" stopIfTrue="1">
      <formula>R12=CléPersonnalisée2</formula>
    </cfRule>
    <cfRule type="expression" priority="457" stopIfTrue="1">
      <formula>R12=""</formula>
    </cfRule>
    <cfRule type="expression" dxfId="1065" priority="461" stopIfTrue="1">
      <formula>R12=CléPersonnel</formula>
    </cfRule>
    <cfRule type="expression" dxfId="1064" priority="462" stopIfTrue="1">
      <formula>R12=CléCongé</formula>
    </cfRule>
  </conditionalFormatting>
  <conditionalFormatting sqref="S4:S5">
    <cfRule type="expression" dxfId="1063" priority="484" stopIfTrue="1">
      <formula>S4=CléMaladie</formula>
    </cfRule>
    <cfRule type="expression" dxfId="1062" priority="486" stopIfTrue="1">
      <formula>S4=CléCongé</formula>
    </cfRule>
    <cfRule type="expression" dxfId="1061" priority="485" stopIfTrue="1">
      <formula>S4=CléPersonnel</formula>
    </cfRule>
    <cfRule type="expression" dxfId="1060" priority="483" stopIfTrue="1">
      <formula>S4=CléPersonnalisée1</formula>
    </cfRule>
    <cfRule type="expression" dxfId="1059" priority="482" stopIfTrue="1">
      <formula>S4=CléPersonnalisée2</formula>
    </cfRule>
    <cfRule type="expression" priority="481" stopIfTrue="1">
      <formula>S4=""</formula>
    </cfRule>
    <cfRule type="expression" dxfId="1058" priority="480" stopIfTrue="1">
      <formula>S4=CléCongé</formula>
    </cfRule>
    <cfRule type="expression" dxfId="1057" priority="479" stopIfTrue="1">
      <formula>S4=CléPersonnel</formula>
    </cfRule>
    <cfRule type="expression" dxfId="1056" priority="478" stopIfTrue="1">
      <formula>S4=CléMaladie</formula>
    </cfRule>
    <cfRule type="expression" dxfId="1055" priority="477" stopIfTrue="1">
      <formula>S4=CléPersonnalisée1</formula>
    </cfRule>
    <cfRule type="expression" dxfId="1054" priority="476" stopIfTrue="1">
      <formula>S4=CléPersonnalisée2</formula>
    </cfRule>
    <cfRule type="expression" priority="475" stopIfTrue="1">
      <formula>S4=""</formula>
    </cfRule>
  </conditionalFormatting>
  <conditionalFormatting sqref="S4:S7">
    <cfRule type="expression" dxfId="1053" priority="490" stopIfTrue="1">
      <formula>S4=CléMaladie</formula>
    </cfRule>
    <cfRule type="expression" dxfId="1052" priority="491" stopIfTrue="1">
      <formula>S4=CléPersonnel</formula>
    </cfRule>
    <cfRule type="expression" dxfId="1051" priority="488" stopIfTrue="1">
      <formula>S4=CléPersonnalisée2</formula>
    </cfRule>
    <cfRule type="expression" dxfId="1050" priority="489" stopIfTrue="1">
      <formula>S4=CléPersonnalisée1</formula>
    </cfRule>
    <cfRule type="expression" priority="487" stopIfTrue="1">
      <formula>S4=""</formula>
    </cfRule>
    <cfRule type="expression" dxfId="1049" priority="492" stopIfTrue="1">
      <formula>S4=CléCongé</formula>
    </cfRule>
  </conditionalFormatting>
  <conditionalFormatting sqref="S8:S15">
    <cfRule type="expression" dxfId="1048" priority="500" stopIfTrue="1">
      <formula>S8=CléPersonnalisée2</formula>
    </cfRule>
    <cfRule type="expression" dxfId="1047" priority="504" stopIfTrue="1">
      <formula>S8=CléCongé</formula>
    </cfRule>
    <cfRule type="expression" dxfId="1046" priority="503" stopIfTrue="1">
      <formula>S8=CléPersonnel</formula>
    </cfRule>
    <cfRule type="expression" dxfId="1045" priority="502" stopIfTrue="1">
      <formula>S8=CléMaladie</formula>
    </cfRule>
    <cfRule type="expression" dxfId="1044" priority="501" stopIfTrue="1">
      <formula>S8=CléPersonnalisée1</formula>
    </cfRule>
    <cfRule type="expression" priority="499" stopIfTrue="1">
      <formula>S8=""</formula>
    </cfRule>
    <cfRule type="expression" dxfId="1043" priority="530" stopIfTrue="1">
      <formula>S8=CléPersonnalisée2</formula>
    </cfRule>
    <cfRule type="expression" dxfId="1042" priority="531" stopIfTrue="1">
      <formula>S8=CléPersonnalisée1</formula>
    </cfRule>
    <cfRule type="expression" dxfId="1041" priority="532" stopIfTrue="1">
      <formula>S8=CléMaladie</formula>
    </cfRule>
    <cfRule type="expression" priority="529" stopIfTrue="1">
      <formula>S8=""</formula>
    </cfRule>
    <cfRule type="expression" dxfId="1040" priority="534" stopIfTrue="1">
      <formula>S8=CléCongé</formula>
    </cfRule>
    <cfRule type="expression" dxfId="1039" priority="533" stopIfTrue="1">
      <formula>S8=CléPersonnel</formula>
    </cfRule>
  </conditionalFormatting>
  <conditionalFormatting sqref="S12:S15">
    <cfRule type="expression" dxfId="1038" priority="498" stopIfTrue="1">
      <formula>S12=CléCongé</formula>
    </cfRule>
    <cfRule type="expression" dxfId="1037" priority="497" stopIfTrue="1">
      <formula>S12=CléPersonnel</formula>
    </cfRule>
    <cfRule type="expression" dxfId="1036" priority="496" stopIfTrue="1">
      <formula>S12=CléMaladie</formula>
    </cfRule>
    <cfRule type="expression" dxfId="1035" priority="495" stopIfTrue="1">
      <formula>S12=CléPersonnalisée1</formula>
    </cfRule>
    <cfRule type="expression" dxfId="1034" priority="494" stopIfTrue="1">
      <formula>S12=CléPersonnalisée2</formula>
    </cfRule>
    <cfRule type="expression" dxfId="1033" priority="522" stopIfTrue="1">
      <formula>S12=CléCongé</formula>
    </cfRule>
    <cfRule type="expression" dxfId="1032" priority="521" stopIfTrue="1">
      <formula>S12=CléPersonnel</formula>
    </cfRule>
    <cfRule type="expression" dxfId="1031" priority="519" stopIfTrue="1">
      <formula>S12=CléPersonnalisée1</formula>
    </cfRule>
    <cfRule type="expression" dxfId="1030" priority="518" stopIfTrue="1">
      <formula>S12=CléPersonnalisée2</formula>
    </cfRule>
    <cfRule type="expression" priority="517" stopIfTrue="1">
      <formula>S12=""</formula>
    </cfRule>
    <cfRule type="expression" dxfId="1029" priority="516" stopIfTrue="1">
      <formula>S12=CléCongé</formula>
    </cfRule>
    <cfRule type="expression" priority="493" stopIfTrue="1">
      <formula>S12=""</formula>
    </cfRule>
    <cfRule type="expression" dxfId="1028" priority="514" stopIfTrue="1">
      <formula>S12=CléMaladie</formula>
    </cfRule>
    <cfRule type="expression" dxfId="1027" priority="513" stopIfTrue="1">
      <formula>S12=CléPersonnalisée1</formula>
    </cfRule>
    <cfRule type="expression" dxfId="1026" priority="512" stopIfTrue="1">
      <formula>S12=CléPersonnalisée2</formula>
    </cfRule>
    <cfRule type="expression" priority="511" stopIfTrue="1">
      <formula>S12=""</formula>
    </cfRule>
    <cfRule type="expression" dxfId="1025" priority="520" stopIfTrue="1">
      <formula>S12=CléMaladie</formula>
    </cfRule>
    <cfRule type="expression" dxfId="1024" priority="515" stopIfTrue="1">
      <formula>S12=CléPersonnel</formula>
    </cfRule>
  </conditionalFormatting>
  <conditionalFormatting sqref="S13:S14">
    <cfRule type="expression" dxfId="1023" priority="510" stopIfTrue="1">
      <formula>S13=CléCongé</formula>
    </cfRule>
    <cfRule type="expression" priority="505" stopIfTrue="1">
      <formula>S13=""</formula>
    </cfRule>
    <cfRule type="expression" dxfId="1022" priority="509" stopIfTrue="1">
      <formula>S13=CléPersonnel</formula>
    </cfRule>
    <cfRule type="expression" dxfId="1021" priority="508" stopIfTrue="1">
      <formula>S13=CléMaladie</formula>
    </cfRule>
    <cfRule type="expression" dxfId="1020" priority="507" stopIfTrue="1">
      <formula>S13=CléPersonnalisée1</formula>
    </cfRule>
    <cfRule type="expression" dxfId="1019" priority="506" stopIfTrue="1">
      <formula>S13=CléPersonnalisée2</formula>
    </cfRule>
  </conditionalFormatting>
  <conditionalFormatting sqref="U4:U5">
    <cfRule type="expression" dxfId="1018" priority="89" stopIfTrue="1">
      <formula>U4=CléPersonnel</formula>
    </cfRule>
    <cfRule type="expression" dxfId="1017" priority="90" stopIfTrue="1">
      <formula>U4=CléCongé</formula>
    </cfRule>
    <cfRule type="expression" dxfId="1016" priority="88" stopIfTrue="1">
      <formula>U4=CléMaladie</formula>
    </cfRule>
    <cfRule type="expression" dxfId="1015" priority="87" stopIfTrue="1">
      <formula>U4=CléPersonnalisée1</formula>
    </cfRule>
    <cfRule type="expression" dxfId="1014" priority="86" stopIfTrue="1">
      <formula>U4=CléPersonnalisée2</formula>
    </cfRule>
    <cfRule type="expression" priority="85" stopIfTrue="1">
      <formula>U4=""</formula>
    </cfRule>
    <cfRule type="expression" dxfId="1013" priority="84" stopIfTrue="1">
      <formula>U4=CléCongé</formula>
    </cfRule>
    <cfRule type="expression" dxfId="1012" priority="83" stopIfTrue="1">
      <formula>U4=CléPersonnel</formula>
    </cfRule>
    <cfRule type="expression" dxfId="1011" priority="82" stopIfTrue="1">
      <formula>U4=CléMaladie</formula>
    </cfRule>
    <cfRule type="expression" dxfId="1010" priority="81" stopIfTrue="1">
      <formula>U4=CléPersonnalisée1</formula>
    </cfRule>
    <cfRule type="expression" dxfId="1009" priority="80" stopIfTrue="1">
      <formula>U4=CléPersonnalisée2</formula>
    </cfRule>
    <cfRule type="expression" priority="79" stopIfTrue="1">
      <formula>U4=""</formula>
    </cfRule>
  </conditionalFormatting>
  <conditionalFormatting sqref="U4:U7">
    <cfRule type="expression" dxfId="1008" priority="93" stopIfTrue="1">
      <formula>U4=CléPersonnalisée1</formula>
    </cfRule>
    <cfRule type="expression" dxfId="1007" priority="95" stopIfTrue="1">
      <formula>U4=CléPersonnel</formula>
    </cfRule>
    <cfRule type="expression" dxfId="1006" priority="96" stopIfTrue="1">
      <formula>U4=CléCongé</formula>
    </cfRule>
    <cfRule type="expression" dxfId="1005" priority="92" stopIfTrue="1">
      <formula>U4=CléPersonnalisée2</formula>
    </cfRule>
    <cfRule type="expression" priority="91" stopIfTrue="1">
      <formula>U4=""</formula>
    </cfRule>
    <cfRule type="expression" dxfId="1004" priority="94" stopIfTrue="1">
      <formula>U4=CléMaladie</formula>
    </cfRule>
  </conditionalFormatting>
  <conditionalFormatting sqref="U8:U15">
    <cfRule type="expression" priority="133" stopIfTrue="1">
      <formula>U8=""</formula>
    </cfRule>
    <cfRule type="expression" priority="103" stopIfTrue="1">
      <formula>U8=""</formula>
    </cfRule>
    <cfRule type="expression" dxfId="1003" priority="104" stopIfTrue="1">
      <formula>U8=CléPersonnalisée2</formula>
    </cfRule>
    <cfRule type="expression" dxfId="1002" priority="105" stopIfTrue="1">
      <formula>U8=CléPersonnalisée1</formula>
    </cfRule>
    <cfRule type="expression" dxfId="1001" priority="106" stopIfTrue="1">
      <formula>U8=CléMaladie</formula>
    </cfRule>
    <cfRule type="expression" dxfId="1000" priority="107" stopIfTrue="1">
      <formula>U8=CléPersonnel</formula>
    </cfRule>
    <cfRule type="expression" dxfId="999" priority="108" stopIfTrue="1">
      <formula>U8=CléCongé</formula>
    </cfRule>
    <cfRule type="expression" dxfId="998" priority="138" stopIfTrue="1">
      <formula>U8=CléCongé</formula>
    </cfRule>
    <cfRule type="expression" dxfId="997" priority="137" stopIfTrue="1">
      <formula>U8=CléPersonnel</formula>
    </cfRule>
    <cfRule type="expression" dxfId="996" priority="136" stopIfTrue="1">
      <formula>U8=CléMaladie</formula>
    </cfRule>
    <cfRule type="expression" dxfId="995" priority="135" stopIfTrue="1">
      <formula>U8=CléPersonnalisée1</formula>
    </cfRule>
    <cfRule type="expression" dxfId="994" priority="134" stopIfTrue="1">
      <formula>U8=CléPersonnalisée2</formula>
    </cfRule>
  </conditionalFormatting>
  <conditionalFormatting sqref="U12:U15">
    <cfRule type="expression" dxfId="993" priority="102" stopIfTrue="1">
      <formula>U12=CléCongé</formula>
    </cfRule>
    <cfRule type="expression" priority="115" stopIfTrue="1">
      <formula>U12=""</formula>
    </cfRule>
    <cfRule type="expression" priority="97" stopIfTrue="1">
      <formula>U12=""</formula>
    </cfRule>
    <cfRule type="expression" dxfId="992" priority="98" stopIfTrue="1">
      <formula>U12=CléPersonnalisée2</formula>
    </cfRule>
    <cfRule type="expression" dxfId="991" priority="122" stopIfTrue="1">
      <formula>U12=CléPersonnalisée2</formula>
    </cfRule>
    <cfRule type="expression" dxfId="990" priority="99" stopIfTrue="1">
      <formula>U12=CléPersonnalisée1</formula>
    </cfRule>
    <cfRule type="expression" dxfId="989" priority="118" stopIfTrue="1">
      <formula>U12=CléMaladie</formula>
    </cfRule>
    <cfRule type="expression" dxfId="988" priority="126" stopIfTrue="1">
      <formula>U12=CléCongé</formula>
    </cfRule>
    <cfRule type="expression" dxfId="987" priority="125" stopIfTrue="1">
      <formula>U12=CléPersonnel</formula>
    </cfRule>
    <cfRule type="expression" dxfId="986" priority="123" stopIfTrue="1">
      <formula>U12=CléPersonnalisée1</formula>
    </cfRule>
    <cfRule type="expression" dxfId="985" priority="124" stopIfTrue="1">
      <formula>U12=CléMaladie</formula>
    </cfRule>
    <cfRule type="expression" dxfId="984" priority="116" stopIfTrue="1">
      <formula>U12=CléPersonnalisée2</formula>
    </cfRule>
    <cfRule type="expression" dxfId="983" priority="101" stopIfTrue="1">
      <formula>U12=CléPersonnel</formula>
    </cfRule>
    <cfRule type="expression" dxfId="982" priority="117" stopIfTrue="1">
      <formula>U12=CléPersonnalisée1</formula>
    </cfRule>
    <cfRule type="expression" dxfId="981" priority="119" stopIfTrue="1">
      <formula>U12=CléPersonnel</formula>
    </cfRule>
    <cfRule type="expression" dxfId="980" priority="120" stopIfTrue="1">
      <formula>U12=CléCongé</formula>
    </cfRule>
    <cfRule type="expression" priority="121" stopIfTrue="1">
      <formula>U12=""</formula>
    </cfRule>
    <cfRule type="expression" dxfId="979" priority="100" stopIfTrue="1">
      <formula>U12=CléMaladie</formula>
    </cfRule>
  </conditionalFormatting>
  <conditionalFormatting sqref="U13:U14">
    <cfRule type="expression" dxfId="978" priority="110" stopIfTrue="1">
      <formula>U13=CléPersonnalisée2</formula>
    </cfRule>
    <cfRule type="expression" dxfId="977" priority="111" stopIfTrue="1">
      <formula>U13=CléPersonnalisée1</formula>
    </cfRule>
    <cfRule type="expression" dxfId="976" priority="112" stopIfTrue="1">
      <formula>U13=CléMaladie</formula>
    </cfRule>
    <cfRule type="expression" priority="109" stopIfTrue="1">
      <formula>U13=""</formula>
    </cfRule>
    <cfRule type="expression" dxfId="975" priority="113" stopIfTrue="1">
      <formula>U13=CléPersonnel</formula>
    </cfRule>
    <cfRule type="expression" dxfId="974" priority="114" stopIfTrue="1">
      <formula>U13=CléCongé</formula>
    </cfRule>
  </conditionalFormatting>
  <conditionalFormatting sqref="V4:V9">
    <cfRule type="expression" dxfId="973" priority="16" stopIfTrue="1">
      <formula>V4=CléMaladie</formula>
    </cfRule>
    <cfRule type="expression" dxfId="972" priority="14" stopIfTrue="1">
      <formula>V4=CléPersonnalisée2</formula>
    </cfRule>
    <cfRule type="expression" dxfId="971" priority="15" stopIfTrue="1">
      <formula>V4=CléPersonnalisée1</formula>
    </cfRule>
    <cfRule type="expression" priority="13" stopIfTrue="1">
      <formula>V4=""</formula>
    </cfRule>
    <cfRule type="expression" dxfId="970" priority="18" stopIfTrue="1">
      <formula>V4=CléCongé</formula>
    </cfRule>
    <cfRule type="expression" dxfId="969" priority="17" stopIfTrue="1">
      <formula>V4=CléPersonnel</formula>
    </cfRule>
  </conditionalFormatting>
  <conditionalFormatting sqref="V4:V15">
    <cfRule type="expression" dxfId="968" priority="11" stopIfTrue="1">
      <formula>V4=CléPersonnel</formula>
    </cfRule>
    <cfRule type="expression" dxfId="967" priority="10" stopIfTrue="1">
      <formula>V4=CléMaladie</formula>
    </cfRule>
    <cfRule type="expression" dxfId="966" priority="9" stopIfTrue="1">
      <formula>V4=CléPersonnalisée1</formula>
    </cfRule>
    <cfRule type="expression" dxfId="965" priority="8" stopIfTrue="1">
      <formula>V4=CléPersonnalisée2</formula>
    </cfRule>
    <cfRule type="expression" dxfId="964" priority="12" stopIfTrue="1">
      <formula>V4=CléCongé</formula>
    </cfRule>
    <cfRule type="expression" priority="7" stopIfTrue="1">
      <formula>V4=""</formula>
    </cfRule>
  </conditionalFormatting>
  <conditionalFormatting sqref="V12:V15">
    <cfRule type="expression" priority="1" stopIfTrue="1">
      <formula>V12=""</formula>
    </cfRule>
    <cfRule type="expression" dxfId="963" priority="2" stopIfTrue="1">
      <formula>V12=CléPersonnalisée2</formula>
    </cfRule>
    <cfRule type="expression" dxfId="962" priority="3" stopIfTrue="1">
      <formula>V12=CléPersonnalisée1</formula>
    </cfRule>
    <cfRule type="expression" dxfId="961" priority="4" stopIfTrue="1">
      <formula>V12=CléMaladie</formula>
    </cfRule>
    <cfRule type="expression" dxfId="960" priority="5" stopIfTrue="1">
      <formula>V12=CléPersonnel</formula>
    </cfRule>
    <cfRule type="expression" dxfId="959" priority="6" stopIfTrue="1">
      <formula>V12=CléCongé</formula>
    </cfRule>
  </conditionalFormatting>
  <conditionalFormatting sqref="W4:W5">
    <cfRule type="expression" dxfId="958" priority="20" stopIfTrue="1">
      <formula>W4=CléPersonnalisée2</formula>
    </cfRule>
    <cfRule type="expression" dxfId="957" priority="21" stopIfTrue="1">
      <formula>W4=CléPersonnalisée1</formula>
    </cfRule>
    <cfRule type="expression" dxfId="956" priority="24" stopIfTrue="1">
      <formula>W4=CléCongé</formula>
    </cfRule>
    <cfRule type="expression" dxfId="955" priority="30" stopIfTrue="1">
      <formula>W4=CléCongé</formula>
    </cfRule>
    <cfRule type="expression" dxfId="954" priority="29" stopIfTrue="1">
      <formula>W4=CléPersonnel</formula>
    </cfRule>
    <cfRule type="expression" dxfId="953" priority="28" stopIfTrue="1">
      <formula>W4=CléMaladie</formula>
    </cfRule>
    <cfRule type="expression" priority="25" stopIfTrue="1">
      <formula>W4=""</formula>
    </cfRule>
    <cfRule type="expression" dxfId="952" priority="27" stopIfTrue="1">
      <formula>W4=CléPersonnalisée1</formula>
    </cfRule>
    <cfRule type="expression" priority="19" stopIfTrue="1">
      <formula>W4=""</formula>
    </cfRule>
    <cfRule type="expression" dxfId="951" priority="26" stopIfTrue="1">
      <formula>W4=CléPersonnalisée2</formula>
    </cfRule>
    <cfRule type="expression" dxfId="950" priority="23" stopIfTrue="1">
      <formula>W4=CléPersonnel</formula>
    </cfRule>
    <cfRule type="expression" dxfId="949" priority="22" stopIfTrue="1">
      <formula>W4=CléMaladie</formula>
    </cfRule>
  </conditionalFormatting>
  <conditionalFormatting sqref="W4:W7">
    <cfRule type="expression" dxfId="948" priority="34" stopIfTrue="1">
      <formula>W4=CléMaladie</formula>
    </cfRule>
    <cfRule type="expression" dxfId="947" priority="33" stopIfTrue="1">
      <formula>W4=CléPersonnalisée1</formula>
    </cfRule>
    <cfRule type="expression" dxfId="946" priority="32" stopIfTrue="1">
      <formula>W4=CléPersonnalisée2</formula>
    </cfRule>
    <cfRule type="expression" priority="31" stopIfTrue="1">
      <formula>W4=""</formula>
    </cfRule>
    <cfRule type="expression" dxfId="945" priority="35" stopIfTrue="1">
      <formula>W4=CléPersonnel</formula>
    </cfRule>
    <cfRule type="expression" dxfId="944" priority="36" stopIfTrue="1">
      <formula>W4=CléCongé</formula>
    </cfRule>
  </conditionalFormatting>
  <conditionalFormatting sqref="W8:W15">
    <cfRule type="expression" dxfId="943" priority="48" stopIfTrue="1">
      <formula>W8=CléCongé</formula>
    </cfRule>
    <cfRule type="expression" dxfId="942" priority="47" stopIfTrue="1">
      <formula>W8=CléPersonnel</formula>
    </cfRule>
    <cfRule type="expression" priority="73" stopIfTrue="1">
      <formula>W8=""</formula>
    </cfRule>
    <cfRule type="expression" priority="43" stopIfTrue="1">
      <formula>W8=""</formula>
    </cfRule>
    <cfRule type="expression" dxfId="941" priority="44" stopIfTrue="1">
      <formula>W8=CléPersonnalisée2</formula>
    </cfRule>
    <cfRule type="expression" dxfId="940" priority="45" stopIfTrue="1">
      <formula>W8=CléPersonnalisée1</formula>
    </cfRule>
    <cfRule type="expression" dxfId="939" priority="46" stopIfTrue="1">
      <formula>W8=CléMaladie</formula>
    </cfRule>
    <cfRule type="expression" dxfId="938" priority="78" stopIfTrue="1">
      <formula>W8=CléCongé</formula>
    </cfRule>
    <cfRule type="expression" dxfId="937" priority="77" stopIfTrue="1">
      <formula>W8=CléPersonnel</formula>
    </cfRule>
    <cfRule type="expression" dxfId="936" priority="76" stopIfTrue="1">
      <formula>W8=CléMaladie</formula>
    </cfRule>
    <cfRule type="expression" dxfId="935" priority="75" stopIfTrue="1">
      <formula>W8=CléPersonnalisée1</formula>
    </cfRule>
    <cfRule type="expression" dxfId="934" priority="74" stopIfTrue="1">
      <formula>W8=CléPersonnalisée2</formula>
    </cfRule>
  </conditionalFormatting>
  <conditionalFormatting sqref="W12:W15">
    <cfRule type="expression" dxfId="933" priority="65" stopIfTrue="1">
      <formula>W12=CléPersonnel</formula>
    </cfRule>
    <cfRule type="expression" dxfId="932" priority="64" stopIfTrue="1">
      <formula>W12=CléMaladie</formula>
    </cfRule>
    <cfRule type="expression" dxfId="931" priority="38" stopIfTrue="1">
      <formula>W12=CléPersonnalisée2</formula>
    </cfRule>
    <cfRule type="expression" dxfId="930" priority="39" stopIfTrue="1">
      <formula>W12=CléPersonnalisée1</formula>
    </cfRule>
    <cfRule type="expression" dxfId="929" priority="40" stopIfTrue="1">
      <formula>W12=CléMaladie</formula>
    </cfRule>
    <cfRule type="expression" dxfId="928" priority="41" stopIfTrue="1">
      <formula>W12=CléPersonnel</formula>
    </cfRule>
    <cfRule type="expression" dxfId="927" priority="63" stopIfTrue="1">
      <formula>W12=CléPersonnalisée1</formula>
    </cfRule>
    <cfRule type="expression" priority="61" stopIfTrue="1">
      <formula>W12=""</formula>
    </cfRule>
    <cfRule type="expression" dxfId="926" priority="59" stopIfTrue="1">
      <formula>W12=CléPersonnel</formula>
    </cfRule>
    <cfRule type="expression" dxfId="925" priority="58" stopIfTrue="1">
      <formula>W12=CléMaladie</formula>
    </cfRule>
    <cfRule type="expression" dxfId="924" priority="57" stopIfTrue="1">
      <formula>W12=CléPersonnalisée1</formula>
    </cfRule>
    <cfRule type="expression" priority="55" stopIfTrue="1">
      <formula>W12=""</formula>
    </cfRule>
    <cfRule type="expression" dxfId="923" priority="42" stopIfTrue="1">
      <formula>W12=CléCongé</formula>
    </cfRule>
    <cfRule type="expression" dxfId="922" priority="60" stopIfTrue="1">
      <formula>W12=CléCongé</formula>
    </cfRule>
    <cfRule type="expression" priority="37" stopIfTrue="1">
      <formula>W12=""</formula>
    </cfRule>
    <cfRule type="expression" dxfId="921" priority="56" stopIfTrue="1">
      <formula>W12=CléPersonnalisée2</formula>
    </cfRule>
    <cfRule type="expression" dxfId="920" priority="62" stopIfTrue="1">
      <formula>W12=CléPersonnalisée2</formula>
    </cfRule>
    <cfRule type="expression" dxfId="919" priority="66" stopIfTrue="1">
      <formula>W12=CléCongé</formula>
    </cfRule>
  </conditionalFormatting>
  <conditionalFormatting sqref="W13:W14">
    <cfRule type="expression" dxfId="918" priority="52" stopIfTrue="1">
      <formula>W13=CléMaladie</formula>
    </cfRule>
    <cfRule type="expression" dxfId="917" priority="53" stopIfTrue="1">
      <formula>W13=CléPersonnel</formula>
    </cfRule>
    <cfRule type="expression" dxfId="916" priority="54" stopIfTrue="1">
      <formula>W13=CléCongé</formula>
    </cfRule>
    <cfRule type="expression" priority="49" stopIfTrue="1">
      <formula>W13=""</formula>
    </cfRule>
    <cfRule type="expression" dxfId="915" priority="50" stopIfTrue="1">
      <formula>W13=CléPersonnalisée2</formula>
    </cfRule>
    <cfRule type="expression" dxfId="914" priority="51" stopIfTrue="1">
      <formula>W13=CléPersonnalisée1</formula>
    </cfRule>
  </conditionalFormatting>
  <conditionalFormatting sqref="Y4:Y5">
    <cfRule type="expression" dxfId="913" priority="311" stopIfTrue="1">
      <formula>Y4=CléPersonnel</formula>
    </cfRule>
    <cfRule type="expression" dxfId="912" priority="310" stopIfTrue="1">
      <formula>Y4=CléMaladie</formula>
    </cfRule>
    <cfRule type="expression" dxfId="911" priority="309" stopIfTrue="1">
      <formula>Y4=CléPersonnalisée1</formula>
    </cfRule>
    <cfRule type="expression" dxfId="910" priority="312" stopIfTrue="1">
      <formula>Y4=CléCongé</formula>
    </cfRule>
    <cfRule type="expression" dxfId="909" priority="308" stopIfTrue="1">
      <formula>Y4=CléPersonnalisée2</formula>
    </cfRule>
    <cfRule type="expression" priority="307" stopIfTrue="1">
      <formula>Y4=""</formula>
    </cfRule>
    <cfRule type="expression" dxfId="908" priority="318" stopIfTrue="1">
      <formula>Y4=CléCongé</formula>
    </cfRule>
    <cfRule type="expression" dxfId="907" priority="317" stopIfTrue="1">
      <formula>Y4=CléPersonnel</formula>
    </cfRule>
    <cfRule type="expression" dxfId="906" priority="316" stopIfTrue="1">
      <formula>Y4=CléMaladie</formula>
    </cfRule>
    <cfRule type="expression" dxfId="905" priority="315" stopIfTrue="1">
      <formula>Y4=CléPersonnalisée1</formula>
    </cfRule>
    <cfRule type="expression" priority="313" stopIfTrue="1">
      <formula>Y4=""</formula>
    </cfRule>
    <cfRule type="expression" dxfId="904" priority="314" stopIfTrue="1">
      <formula>Y4=CléPersonnalisée2</formula>
    </cfRule>
  </conditionalFormatting>
  <conditionalFormatting sqref="Y4:Y7">
    <cfRule type="expression" dxfId="903" priority="321" stopIfTrue="1">
      <formula>Y4=CléPersonnalisée1</formula>
    </cfRule>
    <cfRule type="expression" dxfId="902" priority="323" stopIfTrue="1">
      <formula>Y4=CléPersonnel</formula>
    </cfRule>
    <cfRule type="expression" dxfId="901" priority="322" stopIfTrue="1">
      <formula>Y4=CléMaladie</formula>
    </cfRule>
    <cfRule type="expression" dxfId="900" priority="324" stopIfTrue="1">
      <formula>Y4=CléCongé</formula>
    </cfRule>
    <cfRule type="expression" priority="319" stopIfTrue="1">
      <formula>Y4=""</formula>
    </cfRule>
    <cfRule type="expression" dxfId="899" priority="320" stopIfTrue="1">
      <formula>Y4=CléPersonnalisée2</formula>
    </cfRule>
  </conditionalFormatting>
  <conditionalFormatting sqref="Y8:Y15">
    <cfRule type="expression" priority="361" stopIfTrue="1">
      <formula>Y8=""</formula>
    </cfRule>
    <cfRule type="expression" priority="331" stopIfTrue="1">
      <formula>Y8=""</formula>
    </cfRule>
    <cfRule type="expression" dxfId="898" priority="332" stopIfTrue="1">
      <formula>Y8=CléPersonnalisée2</formula>
    </cfRule>
    <cfRule type="expression" dxfId="897" priority="333" stopIfTrue="1">
      <formula>Y8=CléPersonnalisée1</formula>
    </cfRule>
    <cfRule type="expression" dxfId="896" priority="334" stopIfTrue="1">
      <formula>Y8=CléMaladie</formula>
    </cfRule>
    <cfRule type="expression" dxfId="895" priority="335" stopIfTrue="1">
      <formula>Y8=CléPersonnel</formula>
    </cfRule>
    <cfRule type="expression" dxfId="894" priority="336" stopIfTrue="1">
      <formula>Y8=CléCongé</formula>
    </cfRule>
    <cfRule type="expression" dxfId="893" priority="366" stopIfTrue="1">
      <formula>Y8=CléCongé</formula>
    </cfRule>
    <cfRule type="expression" dxfId="892" priority="365" stopIfTrue="1">
      <formula>Y8=CléPersonnel</formula>
    </cfRule>
    <cfRule type="expression" dxfId="891" priority="364" stopIfTrue="1">
      <formula>Y8=CléMaladie</formula>
    </cfRule>
    <cfRule type="expression" dxfId="890" priority="363" stopIfTrue="1">
      <formula>Y8=CléPersonnalisée1</formula>
    </cfRule>
    <cfRule type="expression" dxfId="889" priority="362" stopIfTrue="1">
      <formula>Y8=CléPersonnalisée2</formula>
    </cfRule>
  </conditionalFormatting>
  <conditionalFormatting sqref="Y12:Y15">
    <cfRule type="expression" dxfId="888" priority="351" stopIfTrue="1">
      <formula>Y12=CléPersonnalisée1</formula>
    </cfRule>
    <cfRule type="expression" dxfId="887" priority="350" stopIfTrue="1">
      <formula>Y12=CléPersonnalisée2</formula>
    </cfRule>
    <cfRule type="expression" priority="349" stopIfTrue="1">
      <formula>Y12=""</formula>
    </cfRule>
    <cfRule type="expression" dxfId="886" priority="348" stopIfTrue="1">
      <formula>Y12=CléCongé</formula>
    </cfRule>
    <cfRule type="expression" dxfId="885" priority="347" stopIfTrue="1">
      <formula>Y12=CléPersonnel</formula>
    </cfRule>
    <cfRule type="expression" dxfId="884" priority="346" stopIfTrue="1">
      <formula>Y12=CléMaladie</formula>
    </cfRule>
    <cfRule type="expression" dxfId="883" priority="345" stopIfTrue="1">
      <formula>Y12=CléPersonnalisée1</formula>
    </cfRule>
    <cfRule type="expression" dxfId="882" priority="344" stopIfTrue="1">
      <formula>Y12=CléPersonnalisée2</formula>
    </cfRule>
    <cfRule type="expression" priority="343" stopIfTrue="1">
      <formula>Y12=""</formula>
    </cfRule>
    <cfRule type="expression" dxfId="881" priority="329" stopIfTrue="1">
      <formula>Y12=CléPersonnel</formula>
    </cfRule>
    <cfRule type="expression" dxfId="880" priority="328" stopIfTrue="1">
      <formula>Y12=CléMaladie</formula>
    </cfRule>
    <cfRule type="expression" dxfId="879" priority="327" stopIfTrue="1">
      <formula>Y12=CléPersonnalisée1</formula>
    </cfRule>
    <cfRule type="expression" dxfId="878" priority="326" stopIfTrue="1">
      <formula>Y12=CléPersonnalisée2</formula>
    </cfRule>
    <cfRule type="expression" priority="325" stopIfTrue="1">
      <formula>Y12=""</formula>
    </cfRule>
    <cfRule type="expression" dxfId="877" priority="354" stopIfTrue="1">
      <formula>Y12=CléCongé</formula>
    </cfRule>
    <cfRule type="expression" dxfId="876" priority="330" stopIfTrue="1">
      <formula>Y12=CléCongé</formula>
    </cfRule>
    <cfRule type="expression" dxfId="875" priority="353" stopIfTrue="1">
      <formula>Y12=CléPersonnel</formula>
    </cfRule>
    <cfRule type="expression" dxfId="874" priority="352" stopIfTrue="1">
      <formula>Y12=CléMaladie</formula>
    </cfRule>
  </conditionalFormatting>
  <conditionalFormatting sqref="Y13:Y14">
    <cfRule type="expression" dxfId="873" priority="340" stopIfTrue="1">
      <formula>Y13=CléMaladie</formula>
    </cfRule>
    <cfRule type="expression" dxfId="872" priority="338" stopIfTrue="1">
      <formula>Y13=CléPersonnalisée2</formula>
    </cfRule>
    <cfRule type="expression" dxfId="871" priority="342" stopIfTrue="1">
      <formula>Y13=CléCongé</formula>
    </cfRule>
    <cfRule type="expression" dxfId="870" priority="339" stopIfTrue="1">
      <formula>Y13=CléPersonnalisée1</formula>
    </cfRule>
    <cfRule type="expression" dxfId="869" priority="341" stopIfTrue="1">
      <formula>Y13=CléPersonnel</formula>
    </cfRule>
    <cfRule type="expression" priority="337" stopIfTrue="1">
      <formula>Y13=""</formula>
    </cfRule>
  </conditionalFormatting>
  <conditionalFormatting sqref="Z4:Z9">
    <cfRule type="expression" dxfId="868" priority="246" stopIfTrue="1">
      <formula>Z4=CléCongé</formula>
    </cfRule>
    <cfRule type="expression" dxfId="867" priority="245" stopIfTrue="1">
      <formula>Z4=CléPersonnel</formula>
    </cfRule>
    <cfRule type="expression" dxfId="866" priority="244" stopIfTrue="1">
      <formula>Z4=CléMaladie</formula>
    </cfRule>
    <cfRule type="expression" dxfId="865" priority="243" stopIfTrue="1">
      <formula>Z4=CléPersonnalisée1</formula>
    </cfRule>
    <cfRule type="expression" dxfId="864" priority="242" stopIfTrue="1">
      <formula>Z4=CléPersonnalisée2</formula>
    </cfRule>
    <cfRule type="expression" priority="241" stopIfTrue="1">
      <formula>Z4=""</formula>
    </cfRule>
  </conditionalFormatting>
  <conditionalFormatting sqref="Z4:Z15">
    <cfRule type="expression" dxfId="863" priority="240" stopIfTrue="1">
      <formula>Z4=CléCongé</formula>
    </cfRule>
    <cfRule type="expression" dxfId="862" priority="239" stopIfTrue="1">
      <formula>Z4=CléPersonnel</formula>
    </cfRule>
    <cfRule type="expression" dxfId="861" priority="238" stopIfTrue="1">
      <formula>Z4=CléMaladie</formula>
    </cfRule>
    <cfRule type="expression" dxfId="860" priority="237" stopIfTrue="1">
      <formula>Z4=CléPersonnalisée1</formula>
    </cfRule>
    <cfRule type="expression" dxfId="859" priority="236" stopIfTrue="1">
      <formula>Z4=CléPersonnalisée2</formula>
    </cfRule>
    <cfRule type="expression" priority="235" stopIfTrue="1">
      <formula>Z4=""</formula>
    </cfRule>
  </conditionalFormatting>
  <conditionalFormatting sqref="Z12:Z15">
    <cfRule type="expression" dxfId="858" priority="232" stopIfTrue="1">
      <formula>Z12=CléMaladie</formula>
    </cfRule>
    <cfRule type="expression" dxfId="857" priority="231" stopIfTrue="1">
      <formula>Z12=CléPersonnalisée1</formula>
    </cfRule>
    <cfRule type="expression" priority="229" stopIfTrue="1">
      <formula>Z12=""</formula>
    </cfRule>
    <cfRule type="expression" dxfId="856" priority="230" stopIfTrue="1">
      <formula>Z12=CléPersonnalisée2</formula>
    </cfRule>
    <cfRule type="expression" dxfId="855" priority="234" stopIfTrue="1">
      <formula>Z12=CléCongé</formula>
    </cfRule>
    <cfRule type="expression" dxfId="854" priority="233" stopIfTrue="1">
      <formula>Z12=CléPersonnel</formula>
    </cfRule>
  </conditionalFormatting>
  <conditionalFormatting sqref="AA4:AA5">
    <cfRule type="expression" dxfId="853" priority="255" stopIfTrue="1">
      <formula>AA4=CléPersonnalisée1</formula>
    </cfRule>
    <cfRule type="expression" dxfId="852" priority="256" stopIfTrue="1">
      <formula>AA4=CléMaladie</formula>
    </cfRule>
    <cfRule type="expression" dxfId="851" priority="257" stopIfTrue="1">
      <formula>AA4=CléPersonnel</formula>
    </cfRule>
    <cfRule type="expression" dxfId="850" priority="258" stopIfTrue="1">
      <formula>AA4=CléCongé</formula>
    </cfRule>
    <cfRule type="expression" dxfId="849" priority="252" stopIfTrue="1">
      <formula>AA4=CléCongé</formula>
    </cfRule>
    <cfRule type="expression" dxfId="848" priority="251" stopIfTrue="1">
      <formula>AA4=CléPersonnel</formula>
    </cfRule>
    <cfRule type="expression" priority="247" stopIfTrue="1">
      <formula>AA4=""</formula>
    </cfRule>
    <cfRule type="expression" dxfId="847" priority="249" stopIfTrue="1">
      <formula>AA4=CléPersonnalisée1</formula>
    </cfRule>
    <cfRule type="expression" dxfId="846" priority="248" stopIfTrue="1">
      <formula>AA4=CléPersonnalisée2</formula>
    </cfRule>
    <cfRule type="expression" dxfId="845" priority="250" stopIfTrue="1">
      <formula>AA4=CléMaladie</formula>
    </cfRule>
    <cfRule type="expression" priority="253" stopIfTrue="1">
      <formula>AA4=""</formula>
    </cfRule>
    <cfRule type="expression" dxfId="844" priority="254" stopIfTrue="1">
      <formula>AA4=CléPersonnalisée2</formula>
    </cfRule>
  </conditionalFormatting>
  <conditionalFormatting sqref="AA4:AA7">
    <cfRule type="expression" priority="259" stopIfTrue="1">
      <formula>AA4=""</formula>
    </cfRule>
    <cfRule type="expression" dxfId="843" priority="260" stopIfTrue="1">
      <formula>AA4=CléPersonnalisée2</formula>
    </cfRule>
    <cfRule type="expression" dxfId="842" priority="261" stopIfTrue="1">
      <formula>AA4=CléPersonnalisée1</formula>
    </cfRule>
    <cfRule type="expression" dxfId="841" priority="263" stopIfTrue="1">
      <formula>AA4=CléPersonnel</formula>
    </cfRule>
    <cfRule type="expression" dxfId="840" priority="264" stopIfTrue="1">
      <formula>AA4=CléCongé</formula>
    </cfRule>
    <cfRule type="expression" dxfId="839" priority="262" stopIfTrue="1">
      <formula>AA4=CléMaladie</formula>
    </cfRule>
  </conditionalFormatting>
  <conditionalFormatting sqref="AA8:AA15">
    <cfRule type="expression" dxfId="838" priority="273" stopIfTrue="1">
      <formula>AA8=CléPersonnalisée1</formula>
    </cfRule>
    <cfRule type="expression" dxfId="837" priority="306" stopIfTrue="1">
      <formula>AA8=CléCongé</formula>
    </cfRule>
    <cfRule type="expression" dxfId="836" priority="275" stopIfTrue="1">
      <formula>AA8=CléPersonnel</formula>
    </cfRule>
    <cfRule type="expression" priority="271" stopIfTrue="1">
      <formula>AA8=""</formula>
    </cfRule>
    <cfRule type="expression" dxfId="835" priority="272" stopIfTrue="1">
      <formula>AA8=CléPersonnalisée2</formula>
    </cfRule>
    <cfRule type="expression" dxfId="834" priority="274" stopIfTrue="1">
      <formula>AA8=CléMaladie</formula>
    </cfRule>
    <cfRule type="expression" dxfId="833" priority="303" stopIfTrue="1">
      <formula>AA8=CléPersonnalisée1</formula>
    </cfRule>
    <cfRule type="expression" dxfId="832" priority="276" stopIfTrue="1">
      <formula>AA8=CléCongé</formula>
    </cfRule>
    <cfRule type="expression" priority="301" stopIfTrue="1">
      <formula>AA8=""</formula>
    </cfRule>
    <cfRule type="expression" dxfId="831" priority="302" stopIfTrue="1">
      <formula>AA8=CléPersonnalisée2</formula>
    </cfRule>
    <cfRule type="expression" dxfId="830" priority="304" stopIfTrue="1">
      <formula>AA8=CléMaladie</formula>
    </cfRule>
    <cfRule type="expression" dxfId="829" priority="305" stopIfTrue="1">
      <formula>AA8=CléPersonnel</formula>
    </cfRule>
  </conditionalFormatting>
  <conditionalFormatting sqref="AA12:AA15">
    <cfRule type="expression" priority="265" stopIfTrue="1">
      <formula>AA12=""</formula>
    </cfRule>
    <cfRule type="expression" dxfId="828" priority="268" stopIfTrue="1">
      <formula>AA12=CléMaladie</formula>
    </cfRule>
    <cfRule type="expression" dxfId="827" priority="269" stopIfTrue="1">
      <formula>AA12=CléPersonnel</formula>
    </cfRule>
    <cfRule type="expression" dxfId="826" priority="270" stopIfTrue="1">
      <formula>AA12=CléCongé</formula>
    </cfRule>
    <cfRule type="expression" dxfId="825" priority="267" stopIfTrue="1">
      <formula>AA12=CléPersonnalisée1</formula>
    </cfRule>
    <cfRule type="expression" dxfId="824" priority="290" stopIfTrue="1">
      <formula>AA12=CléPersonnalisée2</formula>
    </cfRule>
    <cfRule type="expression" dxfId="823" priority="294" stopIfTrue="1">
      <formula>AA12=CléCongé</formula>
    </cfRule>
    <cfRule type="expression" dxfId="822" priority="293" stopIfTrue="1">
      <formula>AA12=CléPersonnel</formula>
    </cfRule>
    <cfRule type="expression" dxfId="821" priority="291" stopIfTrue="1">
      <formula>AA12=CléPersonnalisée1</formula>
    </cfRule>
    <cfRule type="expression" dxfId="820" priority="287" stopIfTrue="1">
      <formula>AA12=CléPersonnel</formula>
    </cfRule>
    <cfRule type="expression" dxfId="819" priority="292" stopIfTrue="1">
      <formula>AA12=CléMaladie</formula>
    </cfRule>
    <cfRule type="expression" dxfId="818" priority="288" stopIfTrue="1">
      <formula>AA12=CléCongé</formula>
    </cfRule>
    <cfRule type="expression" priority="289" stopIfTrue="1">
      <formula>AA12=""</formula>
    </cfRule>
    <cfRule type="expression" priority="283" stopIfTrue="1">
      <formula>AA12=""</formula>
    </cfRule>
    <cfRule type="expression" dxfId="817" priority="284" stopIfTrue="1">
      <formula>AA12=CléPersonnalisée2</formula>
    </cfRule>
    <cfRule type="expression" dxfId="816" priority="285" stopIfTrue="1">
      <formula>AA12=CléPersonnalisée1</formula>
    </cfRule>
    <cfRule type="expression" dxfId="815" priority="286" stopIfTrue="1">
      <formula>AA12=CléMaladie</formula>
    </cfRule>
    <cfRule type="expression" dxfId="814" priority="266" stopIfTrue="1">
      <formula>AA12=CléPersonnalisée2</formula>
    </cfRule>
  </conditionalFormatting>
  <conditionalFormatting sqref="AA13:AA14">
    <cfRule type="expression" dxfId="813" priority="278" stopIfTrue="1">
      <formula>AA13=CléPersonnalisée2</formula>
    </cfRule>
    <cfRule type="expression" dxfId="812" priority="281" stopIfTrue="1">
      <formula>AA13=CléPersonnel</formula>
    </cfRule>
    <cfRule type="expression" dxfId="811" priority="282" stopIfTrue="1">
      <formula>AA13=CléCongé</formula>
    </cfRule>
    <cfRule type="expression" dxfId="810" priority="279" stopIfTrue="1">
      <formula>AA13=CléPersonnalisée1</formula>
    </cfRule>
    <cfRule type="expression" dxfId="809" priority="280" stopIfTrue="1">
      <formula>AA13=CléMaladie</formula>
    </cfRule>
    <cfRule type="expression" priority="277" stopIfTrue="1">
      <formula>AA13=""</formula>
    </cfRule>
  </conditionalFormatting>
  <conditionalFormatting sqref="AB4:AB9">
    <cfRule type="expression" dxfId="808" priority="167" stopIfTrue="1">
      <formula>AB4=CléPersonnel</formula>
    </cfRule>
    <cfRule type="expression" priority="163" stopIfTrue="1">
      <formula>AB4=""</formula>
    </cfRule>
    <cfRule type="expression" dxfId="807" priority="166" stopIfTrue="1">
      <formula>AB4=CléMaladie</formula>
    </cfRule>
    <cfRule type="expression" dxfId="806" priority="165" stopIfTrue="1">
      <formula>AB4=CléPersonnalisée1</formula>
    </cfRule>
    <cfRule type="expression" dxfId="805" priority="164" stopIfTrue="1">
      <formula>AB4=CléPersonnalisée2</formula>
    </cfRule>
    <cfRule type="expression" dxfId="804" priority="168" stopIfTrue="1">
      <formula>AB4=CléCongé</formula>
    </cfRule>
  </conditionalFormatting>
  <conditionalFormatting sqref="AB4:AB15">
    <cfRule type="expression" dxfId="803" priority="158" stopIfTrue="1">
      <formula>AB4=CléPersonnalisée2</formula>
    </cfRule>
    <cfRule type="expression" priority="157" stopIfTrue="1">
      <formula>AB4=""</formula>
    </cfRule>
    <cfRule type="expression" dxfId="802" priority="159" stopIfTrue="1">
      <formula>AB4=CléPersonnalisée1</formula>
    </cfRule>
    <cfRule type="expression" dxfId="801" priority="160" stopIfTrue="1">
      <formula>AB4=CléMaladie</formula>
    </cfRule>
    <cfRule type="expression" dxfId="800" priority="161" stopIfTrue="1">
      <formula>AB4=CléPersonnel</formula>
    </cfRule>
    <cfRule type="expression" dxfId="799" priority="162" stopIfTrue="1">
      <formula>AB4=CléCongé</formula>
    </cfRule>
  </conditionalFormatting>
  <conditionalFormatting sqref="AB12:AB15">
    <cfRule type="expression" dxfId="798" priority="155" stopIfTrue="1">
      <formula>AB12=CléPersonnel</formula>
    </cfRule>
    <cfRule type="expression" dxfId="797" priority="154" stopIfTrue="1">
      <formula>AB12=CléMaladie</formula>
    </cfRule>
    <cfRule type="expression" dxfId="796" priority="153" stopIfTrue="1">
      <formula>AB12=CléPersonnalisée1</formula>
    </cfRule>
    <cfRule type="expression" dxfId="795" priority="152" stopIfTrue="1">
      <formula>AB12=CléPersonnalisée2</formula>
    </cfRule>
    <cfRule type="expression" priority="151" stopIfTrue="1">
      <formula>AB12=""</formula>
    </cfRule>
    <cfRule type="expression" dxfId="794" priority="156" stopIfTrue="1">
      <formula>AB12=CléCongé</formula>
    </cfRule>
  </conditionalFormatting>
  <conditionalFormatting sqref="AC4:AC5">
    <cfRule type="expression" dxfId="793" priority="180" stopIfTrue="1">
      <formula>AC4=CléCongé</formula>
    </cfRule>
    <cfRule type="expression" dxfId="792" priority="179" stopIfTrue="1">
      <formula>AC4=CléPersonnel</formula>
    </cfRule>
    <cfRule type="expression" dxfId="791" priority="178" stopIfTrue="1">
      <formula>AC4=CléMaladie</formula>
    </cfRule>
    <cfRule type="expression" dxfId="790" priority="177" stopIfTrue="1">
      <formula>AC4=CléPersonnalisée1</formula>
    </cfRule>
    <cfRule type="expression" dxfId="789" priority="176" stopIfTrue="1">
      <formula>AC4=CléPersonnalisée2</formula>
    </cfRule>
    <cfRule type="expression" priority="175" stopIfTrue="1">
      <formula>AC4=""</formula>
    </cfRule>
    <cfRule type="expression" dxfId="788" priority="174" stopIfTrue="1">
      <formula>AC4=CléCongé</formula>
    </cfRule>
    <cfRule type="expression" dxfId="787" priority="173" stopIfTrue="1">
      <formula>AC4=CléPersonnel</formula>
    </cfRule>
    <cfRule type="expression" dxfId="786" priority="172" stopIfTrue="1">
      <formula>AC4=CléMaladie</formula>
    </cfRule>
    <cfRule type="expression" dxfId="785" priority="171" stopIfTrue="1">
      <formula>AC4=CléPersonnalisée1</formula>
    </cfRule>
    <cfRule type="expression" dxfId="784" priority="170" stopIfTrue="1">
      <formula>AC4=CléPersonnalisée2</formula>
    </cfRule>
    <cfRule type="expression" priority="169" stopIfTrue="1">
      <formula>AC4=""</formula>
    </cfRule>
  </conditionalFormatting>
  <conditionalFormatting sqref="AC4:AC7">
    <cfRule type="expression" dxfId="783" priority="186" stopIfTrue="1">
      <formula>AC4=CléCongé</formula>
    </cfRule>
    <cfRule type="expression" priority="181" stopIfTrue="1">
      <formula>AC4=""</formula>
    </cfRule>
    <cfRule type="expression" dxfId="782" priority="182" stopIfTrue="1">
      <formula>AC4=CléPersonnalisée2</formula>
    </cfRule>
    <cfRule type="expression" dxfId="781" priority="183" stopIfTrue="1">
      <formula>AC4=CléPersonnalisée1</formula>
    </cfRule>
    <cfRule type="expression" dxfId="780" priority="184" stopIfTrue="1">
      <formula>AC4=CléMaladie</formula>
    </cfRule>
    <cfRule type="expression" dxfId="779" priority="185" stopIfTrue="1">
      <formula>AC4=CléPersonnel</formula>
    </cfRule>
  </conditionalFormatting>
  <conditionalFormatting sqref="AC8:AC15">
    <cfRule type="expression" priority="223" stopIfTrue="1">
      <formula>AC8=""</formula>
    </cfRule>
    <cfRule type="expression" dxfId="778" priority="224" stopIfTrue="1">
      <formula>AC8=CléPersonnalisée2</formula>
    </cfRule>
    <cfRule type="expression" dxfId="777" priority="225" stopIfTrue="1">
      <formula>AC8=CléPersonnalisée1</formula>
    </cfRule>
    <cfRule type="expression" dxfId="776" priority="227" stopIfTrue="1">
      <formula>AC8=CléPersonnel</formula>
    </cfRule>
    <cfRule type="expression" dxfId="775" priority="228" stopIfTrue="1">
      <formula>AC8=CléCongé</formula>
    </cfRule>
    <cfRule type="expression" dxfId="774" priority="198" stopIfTrue="1">
      <formula>AC8=CléCongé</formula>
    </cfRule>
    <cfRule type="expression" dxfId="773" priority="226" stopIfTrue="1">
      <formula>AC8=CléMaladie</formula>
    </cfRule>
    <cfRule type="expression" priority="193" stopIfTrue="1">
      <formula>AC8=""</formula>
    </cfRule>
    <cfRule type="expression" dxfId="772" priority="194" stopIfTrue="1">
      <formula>AC8=CléPersonnalisée2</formula>
    </cfRule>
    <cfRule type="expression" dxfId="771" priority="195" stopIfTrue="1">
      <formula>AC8=CléPersonnalisée1</formula>
    </cfRule>
    <cfRule type="expression" dxfId="770" priority="196" stopIfTrue="1">
      <formula>AC8=CléMaladie</formula>
    </cfRule>
    <cfRule type="expression" dxfId="769" priority="197" stopIfTrue="1">
      <formula>AC8=CléPersonnel</formula>
    </cfRule>
  </conditionalFormatting>
  <conditionalFormatting sqref="AC12:AC15">
    <cfRule type="expression" dxfId="768" priority="216" stopIfTrue="1">
      <formula>AC12=CléCongé</formula>
    </cfRule>
    <cfRule type="expression" priority="187" stopIfTrue="1">
      <formula>AC12=""</formula>
    </cfRule>
    <cfRule type="expression" dxfId="767" priority="188" stopIfTrue="1">
      <formula>AC12=CléPersonnalisée2</formula>
    </cfRule>
    <cfRule type="expression" dxfId="766" priority="189" stopIfTrue="1">
      <formula>AC12=CléPersonnalisée1</formula>
    </cfRule>
    <cfRule type="expression" dxfId="765" priority="190" stopIfTrue="1">
      <formula>AC12=CléMaladie</formula>
    </cfRule>
    <cfRule type="expression" dxfId="764" priority="191" stopIfTrue="1">
      <formula>AC12=CléPersonnel</formula>
    </cfRule>
    <cfRule type="expression" dxfId="763" priority="192" stopIfTrue="1">
      <formula>AC12=CléCongé</formula>
    </cfRule>
    <cfRule type="expression" priority="205" stopIfTrue="1">
      <formula>AC12=""</formula>
    </cfRule>
    <cfRule type="expression" dxfId="762" priority="206" stopIfTrue="1">
      <formula>AC12=CléPersonnalisée2</formula>
    </cfRule>
    <cfRule type="expression" dxfId="761" priority="207" stopIfTrue="1">
      <formula>AC12=CléPersonnalisée1</formula>
    </cfRule>
    <cfRule type="expression" dxfId="760" priority="208" stopIfTrue="1">
      <formula>AC12=CléMaladie</formula>
    </cfRule>
    <cfRule type="expression" dxfId="759" priority="209" stopIfTrue="1">
      <formula>AC12=CléPersonnel</formula>
    </cfRule>
    <cfRule type="expression" dxfId="758" priority="215" stopIfTrue="1">
      <formula>AC12=CléPersonnel</formula>
    </cfRule>
    <cfRule type="expression" dxfId="757" priority="214" stopIfTrue="1">
      <formula>AC12=CléMaladie</formula>
    </cfRule>
    <cfRule type="expression" dxfId="756" priority="213" stopIfTrue="1">
      <formula>AC12=CléPersonnalisée1</formula>
    </cfRule>
    <cfRule type="expression" dxfId="755" priority="210" stopIfTrue="1">
      <formula>AC12=CléCongé</formula>
    </cfRule>
    <cfRule type="expression" priority="211" stopIfTrue="1">
      <formula>AC12=""</formula>
    </cfRule>
    <cfRule type="expression" dxfId="754" priority="212" stopIfTrue="1">
      <formula>AC12=CléPersonnalisée2</formula>
    </cfRule>
  </conditionalFormatting>
  <conditionalFormatting sqref="AC13:AC14">
    <cfRule type="expression" dxfId="753" priority="203" stopIfTrue="1">
      <formula>AC13=CléPersonnel</formula>
    </cfRule>
    <cfRule type="expression" dxfId="752" priority="204" stopIfTrue="1">
      <formula>AC13=CléCongé</formula>
    </cfRule>
    <cfRule type="expression" priority="199" stopIfTrue="1">
      <formula>AC13=""</formula>
    </cfRule>
    <cfRule type="expression" dxfId="751" priority="200" stopIfTrue="1">
      <formula>AC13=CléPersonnalisée2</formula>
    </cfRule>
    <cfRule type="expression" dxfId="750" priority="201" stopIfTrue="1">
      <formula>AC13=CléPersonnalisée1</formula>
    </cfRule>
    <cfRule type="expression" dxfId="749" priority="202" stopIfTrue="1">
      <formula>AC13=CléMaladie</formula>
    </cfRule>
  </conditionalFormatting>
  <conditionalFormatting sqref="AD4:AD9">
    <cfRule type="expression" dxfId="748" priority="380" stopIfTrue="1">
      <formula>AD4=CléPersonnalisée2</formula>
    </cfRule>
    <cfRule type="expression" dxfId="747" priority="381" stopIfTrue="1">
      <formula>AD4=CléPersonnalisée1</formula>
    </cfRule>
    <cfRule type="expression" dxfId="746" priority="382" stopIfTrue="1">
      <formula>AD4=CléMaladie</formula>
    </cfRule>
    <cfRule type="expression" dxfId="745" priority="383" stopIfTrue="1">
      <formula>AD4=CléPersonnel</formula>
    </cfRule>
    <cfRule type="expression" priority="379" stopIfTrue="1">
      <formula>AD4=""</formula>
    </cfRule>
    <cfRule type="expression" dxfId="744" priority="384" stopIfTrue="1">
      <formula>AD4=CléCongé</formula>
    </cfRule>
  </conditionalFormatting>
  <conditionalFormatting sqref="AD4:AD15">
    <cfRule type="expression" dxfId="743" priority="378" stopIfTrue="1">
      <formula>AD4=CléCongé</formula>
    </cfRule>
    <cfRule type="expression" dxfId="742" priority="376" stopIfTrue="1">
      <formula>AD4=CléMaladie</formula>
    </cfRule>
    <cfRule type="expression" dxfId="741" priority="375" stopIfTrue="1">
      <formula>AD4=CléPersonnalisée1</formula>
    </cfRule>
    <cfRule type="expression" dxfId="740" priority="374" stopIfTrue="1">
      <formula>AD4=CléPersonnalisée2</formula>
    </cfRule>
    <cfRule type="expression" priority="373" stopIfTrue="1">
      <formula>AD4=""</formula>
    </cfRule>
    <cfRule type="expression" dxfId="739" priority="377" stopIfTrue="1">
      <formula>AD4=CléPersonnel</formula>
    </cfRule>
  </conditionalFormatting>
  <conditionalFormatting sqref="AD12:AD15">
    <cfRule type="expression" dxfId="738" priority="372" stopIfTrue="1">
      <formula>AD12=CléCongé</formula>
    </cfRule>
    <cfRule type="expression" dxfId="737" priority="371" stopIfTrue="1">
      <formula>AD12=CléPersonnel</formula>
    </cfRule>
    <cfRule type="expression" dxfId="736" priority="370" stopIfTrue="1">
      <formula>AD12=CléMaladie</formula>
    </cfRule>
    <cfRule type="expression" dxfId="735" priority="369" stopIfTrue="1">
      <formula>AD12=CléPersonnalisée1</formula>
    </cfRule>
    <cfRule type="expression" priority="367" stopIfTrue="1">
      <formula>AD12=""</formula>
    </cfRule>
    <cfRule type="expression" dxfId="734" priority="368" stopIfTrue="1">
      <formula>AD12=CléPersonnalisée2</formula>
    </cfRule>
  </conditionalFormatting>
  <conditionalFormatting sqref="AE4:AE15 AF8:AF15 B16:AF16">
    <cfRule type="expression" dxfId="733" priority="828" stopIfTrue="1">
      <formula>B4=CléCongé</formula>
    </cfRule>
    <cfRule type="expression" dxfId="732" priority="827" stopIfTrue="1">
      <formula>B4=CléPersonnel</formula>
    </cfRule>
    <cfRule type="expression" dxfId="731" priority="826" stopIfTrue="1">
      <formula>B4=CléMaladie</formula>
    </cfRule>
    <cfRule type="expression" dxfId="730" priority="825" stopIfTrue="1">
      <formula>B4=CléPersonnalisée1</formula>
    </cfRule>
    <cfRule type="expression" dxfId="729" priority="824" stopIfTrue="1">
      <formula>B4=CléPersonnalisée2</formula>
    </cfRule>
  </conditionalFormatting>
  <conditionalFormatting sqref="AF4:AF5">
    <cfRule type="expression" priority="769" stopIfTrue="1">
      <formula>AF4=""</formula>
    </cfRule>
    <cfRule type="expression" dxfId="728" priority="770" stopIfTrue="1">
      <formula>AF4=CléPersonnalisée2</formula>
    </cfRule>
    <cfRule type="expression" dxfId="727" priority="771" stopIfTrue="1">
      <formula>AF4=CléPersonnalisée1</formula>
    </cfRule>
    <cfRule type="expression" dxfId="726" priority="772" stopIfTrue="1">
      <formula>AF4=CléMaladie</formula>
    </cfRule>
    <cfRule type="expression" dxfId="725" priority="773" stopIfTrue="1">
      <formula>AF4=CléPersonnel</formula>
    </cfRule>
    <cfRule type="expression" dxfId="724" priority="774" stopIfTrue="1">
      <formula>AF4=CléCongé</formula>
    </cfRule>
    <cfRule type="expression" priority="775" stopIfTrue="1">
      <formula>AF4=""</formula>
    </cfRule>
    <cfRule type="expression" dxfId="723" priority="776" stopIfTrue="1">
      <formula>AF4=CléPersonnalisée2</formula>
    </cfRule>
    <cfRule type="expression" dxfId="722" priority="777" stopIfTrue="1">
      <formula>AF4=CléPersonnalisée1</formula>
    </cfRule>
    <cfRule type="expression" dxfId="721" priority="778" stopIfTrue="1">
      <formula>AF4=CléMaladie</formula>
    </cfRule>
    <cfRule type="expression" dxfId="720" priority="779" stopIfTrue="1">
      <formula>AF4=CléPersonnel</formula>
    </cfRule>
    <cfRule type="expression" dxfId="719" priority="780" stopIfTrue="1">
      <formula>AF4=CléCongé</formula>
    </cfRule>
  </conditionalFormatting>
  <conditionalFormatting sqref="AF4:AF7">
    <cfRule type="expression" priority="781" stopIfTrue="1">
      <formula>AF4=""</formula>
    </cfRule>
    <cfRule type="expression" dxfId="718" priority="782" stopIfTrue="1">
      <formula>AF4=CléPersonnalisée2</formula>
    </cfRule>
    <cfRule type="expression" dxfId="717" priority="783" stopIfTrue="1">
      <formula>AF4=CléPersonnalisée1</formula>
    </cfRule>
    <cfRule type="expression" dxfId="716" priority="784" stopIfTrue="1">
      <formula>AF4=CléMaladie</formula>
    </cfRule>
    <cfRule type="expression" dxfId="715" priority="785" stopIfTrue="1">
      <formula>AF4=CléPersonnel</formula>
    </cfRule>
    <cfRule type="expression" dxfId="714" priority="786" stopIfTrue="1">
      <formula>AF4=CléCongé</formula>
    </cfRule>
  </conditionalFormatting>
  <conditionalFormatting sqref="AF8:AF15 AE4:AE15 B16:AF16">
    <cfRule type="expression" priority="823" stopIfTrue="1">
      <formula>B4=""</formula>
    </cfRule>
  </conditionalFormatting>
  <conditionalFormatting sqref="AF8:AF15">
    <cfRule type="expression" priority="793" stopIfTrue="1">
      <formula>AF8=""</formula>
    </cfRule>
    <cfRule type="expression" dxfId="713" priority="794" stopIfTrue="1">
      <formula>AF8=CléPersonnalisée2</formula>
    </cfRule>
    <cfRule type="expression" dxfId="712" priority="795" stopIfTrue="1">
      <formula>AF8=CléPersonnalisée1</formula>
    </cfRule>
    <cfRule type="expression" dxfId="711" priority="796" stopIfTrue="1">
      <formula>AF8=CléMaladie</formula>
    </cfRule>
    <cfRule type="expression" dxfId="710" priority="797" stopIfTrue="1">
      <formula>AF8=CléPersonnel</formula>
    </cfRule>
    <cfRule type="expression" dxfId="709" priority="798" stopIfTrue="1">
      <formula>AF8=CléCongé</formula>
    </cfRule>
  </conditionalFormatting>
  <conditionalFormatting sqref="AF12:AF15">
    <cfRule type="expression" priority="805" stopIfTrue="1">
      <formula>AF12=""</formula>
    </cfRule>
    <cfRule type="expression" dxfId="708" priority="806" stopIfTrue="1">
      <formula>AF12=CléPersonnalisée2</formula>
    </cfRule>
    <cfRule type="expression" dxfId="707" priority="807" stopIfTrue="1">
      <formula>AF12=CléPersonnalisée1</formula>
    </cfRule>
    <cfRule type="expression" dxfId="706" priority="808" stopIfTrue="1">
      <formula>AF12=CléMaladie</formula>
    </cfRule>
    <cfRule type="expression" dxfId="705" priority="809" stopIfTrue="1">
      <formula>AF12=CléPersonnel</formula>
    </cfRule>
    <cfRule type="expression" dxfId="704" priority="810" stopIfTrue="1">
      <formula>AF12=CléCongé</formula>
    </cfRule>
    <cfRule type="expression" priority="811" stopIfTrue="1">
      <formula>AF12=""</formula>
    </cfRule>
    <cfRule type="expression" dxfId="703" priority="812" stopIfTrue="1">
      <formula>AF12=CléPersonnalisée2</formula>
    </cfRule>
    <cfRule type="expression" dxfId="702" priority="813" stopIfTrue="1">
      <formula>AF12=CléPersonnalisée1</formula>
    </cfRule>
    <cfRule type="expression" dxfId="701" priority="814" stopIfTrue="1">
      <formula>AF12=CléMaladie</formula>
    </cfRule>
    <cfRule type="expression" dxfId="700" priority="815" stopIfTrue="1">
      <formula>AF12=CléPersonnel</formula>
    </cfRule>
    <cfRule type="expression" dxfId="699" priority="816" stopIfTrue="1">
      <formula>AF12=CléCongé</formula>
    </cfRule>
    <cfRule type="expression" dxfId="698" priority="792" stopIfTrue="1">
      <formula>AF12=CléCongé</formula>
    </cfRule>
    <cfRule type="expression" dxfId="697" priority="791" stopIfTrue="1">
      <formula>AF12=CléPersonnel</formula>
    </cfRule>
    <cfRule type="expression" dxfId="696" priority="790" stopIfTrue="1">
      <formula>AF12=CléMaladie</formula>
    </cfRule>
    <cfRule type="expression" dxfId="695" priority="789" stopIfTrue="1">
      <formula>AF12=CléPersonnalisée1</formula>
    </cfRule>
    <cfRule type="expression" dxfId="694" priority="788" stopIfTrue="1">
      <formula>AF12=CléPersonnalisée2</formula>
    </cfRule>
    <cfRule type="expression" priority="787" stopIfTrue="1">
      <formula>AF12=""</formula>
    </cfRule>
  </conditionalFormatting>
  <conditionalFormatting sqref="AF13:AF14">
    <cfRule type="expression" priority="799" stopIfTrue="1">
      <formula>AF13=""</formula>
    </cfRule>
    <cfRule type="expression" dxfId="693" priority="800" stopIfTrue="1">
      <formula>AF13=CléPersonnalisée2</formula>
    </cfRule>
    <cfRule type="expression" dxfId="692" priority="801" stopIfTrue="1">
      <formula>AF13=CléPersonnalisée1</formula>
    </cfRule>
    <cfRule type="expression" dxfId="691" priority="802" stopIfTrue="1">
      <formula>AF13=CléMaladie</formula>
    </cfRule>
    <cfRule type="expression" dxfId="690" priority="803" stopIfTrue="1">
      <formula>AF13=CléPersonnel</formula>
    </cfRule>
    <cfRule type="expression" dxfId="689" priority="804" stopIfTrue="1">
      <formula>AF13=CléCongé</formula>
    </cfRule>
  </conditionalFormatting>
  <conditionalFormatting sqref="AG4:AG16">
    <cfRule type="dataBar" priority="829">
      <dataBar>
        <cfvo type="min"/>
        <cfvo type="formula" val="DATEDIF(DATE(CalendarYear,2,1),DATE(CalendarYear,3,1),&quot;d&quot;)"/>
        <color theme="2" tint="-0.249977111117893"/>
      </dataBar>
      <extLst>
        <ext xmlns:x14="http://schemas.microsoft.com/office/spreadsheetml/2009/9/main" uri="{B025F937-C7B1-47D3-B67F-A62EFF666E3E}">
          <x14:id>{287CF7FB-9AAB-464B-B3E6-F906208FDF86}</x14:id>
        </ext>
      </extLst>
    </cfRule>
  </conditionalFormatting>
  <dataValidations count="4">
    <dataValidation allowBlank="1" showInputMessage="1" showErrorMessage="1" prompt="Entrez l’année dans cette cellule" sqref="AG1" xr:uid="{69E151BD-8BC5-4119-85BE-23E0F3DED5A4}"/>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FCD6EED9-4A4D-4FC9-AB69-C10593AC1190}"/>
    <dataValidation allowBlank="1" showInputMessage="1" showErrorMessage="1" prompt="Calcule automatiquement le nombre total de jours d’absence d’un employé durant ce mois dans cette colonne" sqref="AG3" xr:uid="{D223A7D8-7D82-40E1-9010-173783FBE4B9}"/>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F4D7B390-6D5C-4DD7-A763-1013DFD50168}"/>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87CF7FB-9AAB-464B-B3E6-F906208FDF86}">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88D6-927F-4753-9EA2-CC4B4CF0F1BE}">
  <dimension ref="A1:AG17"/>
  <sheetViews>
    <sheetView workbookViewId="0">
      <selection activeCell="L7" sqref="L7"/>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82</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47</v>
      </c>
      <c r="C2" s="4" t="s">
        <v>48</v>
      </c>
      <c r="D2" s="4" t="s">
        <v>49</v>
      </c>
      <c r="E2" s="4" t="s">
        <v>50</v>
      </c>
      <c r="F2" s="4" t="s">
        <v>51</v>
      </c>
      <c r="G2" s="4" t="s">
        <v>52</v>
      </c>
      <c r="H2" s="4" t="s">
        <v>53</v>
      </c>
      <c r="I2" s="4" t="s">
        <v>47</v>
      </c>
      <c r="J2" s="4" t="s">
        <v>48</v>
      </c>
      <c r="K2" s="4" t="s">
        <v>49</v>
      </c>
      <c r="L2" s="4" t="s">
        <v>50</v>
      </c>
      <c r="M2" s="4" t="s">
        <v>51</v>
      </c>
      <c r="N2" s="4" t="s">
        <v>52</v>
      </c>
      <c r="O2" s="4" t="s">
        <v>53</v>
      </c>
      <c r="P2" s="4" t="s">
        <v>47</v>
      </c>
      <c r="Q2" s="4" t="s">
        <v>48</v>
      </c>
      <c r="R2" s="4" t="s">
        <v>49</v>
      </c>
      <c r="S2" s="4" t="s">
        <v>50</v>
      </c>
      <c r="T2" s="4" t="s">
        <v>51</v>
      </c>
      <c r="U2" s="4" t="s">
        <v>52</v>
      </c>
      <c r="V2" s="4" t="s">
        <v>53</v>
      </c>
      <c r="W2" s="4" t="s">
        <v>47</v>
      </c>
      <c r="X2" s="4" t="s">
        <v>48</v>
      </c>
      <c r="Y2" s="4" t="s">
        <v>49</v>
      </c>
      <c r="Z2" s="4" t="s">
        <v>50</v>
      </c>
      <c r="AA2" s="4" t="s">
        <v>51</v>
      </c>
      <c r="AB2" s="4" t="s">
        <v>52</v>
      </c>
      <c r="AC2" s="4" t="s">
        <v>53</v>
      </c>
      <c r="AD2" s="4" t="s">
        <v>47</v>
      </c>
      <c r="AE2" s="4" t="s">
        <v>48</v>
      </c>
      <c r="AF2" s="4" t="s">
        <v>49</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3" t="s">
        <v>54</v>
      </c>
      <c r="C4" s="13" t="s">
        <v>54</v>
      </c>
      <c r="D4" s="13" t="s">
        <v>54</v>
      </c>
      <c r="E4" s="13" t="s">
        <v>54</v>
      </c>
      <c r="L4" s="4"/>
      <c r="M4" s="4"/>
      <c r="N4" s="4"/>
      <c r="O4" s="4"/>
      <c r="P4" s="4"/>
      <c r="Q4" s="4"/>
      <c r="R4" s="4"/>
      <c r="S4" s="4"/>
      <c r="U4" s="4"/>
      <c r="V4" s="4"/>
      <c r="W4" s="4"/>
      <c r="Y4" s="4"/>
      <c r="Z4" s="4"/>
      <c r="AA4" s="4"/>
      <c r="AB4" s="4"/>
      <c r="AC4" s="4"/>
      <c r="AD4" s="4"/>
      <c r="AE4" s="4"/>
      <c r="AF4" s="4"/>
      <c r="AG4" s="7">
        <f>COUNTA(Septembre34567891011121314151617[[#This Row],[1]:[31]])</f>
        <v>4</v>
      </c>
    </row>
    <row r="5" spans="1:33" ht="50.1" customHeight="1" x14ac:dyDescent="0.25">
      <c r="A5" s="6" t="s">
        <v>34</v>
      </c>
      <c r="B5" s="13" t="s">
        <v>54</v>
      </c>
      <c r="C5" s="13" t="s">
        <v>54</v>
      </c>
      <c r="D5" s="13" t="s">
        <v>54</v>
      </c>
      <c r="E5" s="13" t="s">
        <v>54</v>
      </c>
      <c r="L5" s="4"/>
      <c r="M5" s="4"/>
      <c r="N5" s="4"/>
      <c r="O5" s="4"/>
      <c r="P5" s="4"/>
      <c r="Q5" s="4"/>
      <c r="R5" s="4"/>
      <c r="S5" s="4"/>
      <c r="U5" s="4"/>
      <c r="V5" s="4"/>
      <c r="W5" s="4"/>
      <c r="Y5" s="4"/>
      <c r="Z5" s="4"/>
      <c r="AA5" s="4"/>
      <c r="AB5" s="4"/>
      <c r="AC5" s="4"/>
      <c r="AD5" s="4"/>
      <c r="AE5" s="4"/>
      <c r="AF5" s="4"/>
      <c r="AG5" s="7">
        <f>COUNTA(Septembre34567891011121314151617[[#This Row],[1]:[31]])</f>
        <v>4</v>
      </c>
    </row>
    <row r="6" spans="1:33" ht="50.1" customHeight="1" x14ac:dyDescent="0.25">
      <c r="A6" s="6" t="s">
        <v>35</v>
      </c>
      <c r="B6" s="13" t="s">
        <v>54</v>
      </c>
      <c r="C6" s="13" t="s">
        <v>54</v>
      </c>
      <c r="D6" s="13" t="s">
        <v>54</v>
      </c>
      <c r="E6" s="13" t="s">
        <v>54</v>
      </c>
      <c r="L6" s="4"/>
      <c r="M6" s="4"/>
      <c r="N6" s="4"/>
      <c r="O6" s="4"/>
      <c r="P6" s="4"/>
      <c r="Q6" s="4"/>
      <c r="R6" s="4"/>
      <c r="S6" s="4"/>
      <c r="U6" s="4"/>
      <c r="V6" s="4"/>
      <c r="W6" s="4"/>
      <c r="Y6" s="4"/>
      <c r="Z6" s="4"/>
      <c r="AA6" s="4"/>
      <c r="AB6" s="4"/>
      <c r="AC6" s="4"/>
      <c r="AD6" s="4"/>
      <c r="AE6" s="4"/>
      <c r="AF6" s="4"/>
      <c r="AG6" s="7">
        <f>COUNTA(Septembre34567891011121314151617[[#This Row],[1]:[31]])</f>
        <v>4</v>
      </c>
    </row>
    <row r="7" spans="1:33" ht="50.1" customHeight="1" x14ac:dyDescent="0.25">
      <c r="A7" s="6" t="s">
        <v>36</v>
      </c>
      <c r="B7" s="13" t="s">
        <v>54</v>
      </c>
      <c r="C7" s="13" t="s">
        <v>54</v>
      </c>
      <c r="D7" s="13" t="s">
        <v>54</v>
      </c>
      <c r="E7" s="13" t="s">
        <v>54</v>
      </c>
      <c r="L7" s="4"/>
      <c r="M7" s="4"/>
      <c r="N7" s="4"/>
      <c r="O7" s="4"/>
      <c r="P7" s="4"/>
      <c r="Q7" s="4"/>
      <c r="R7" s="4"/>
      <c r="S7" s="4"/>
      <c r="U7" s="4"/>
      <c r="V7" s="4"/>
      <c r="W7" s="4"/>
      <c r="Y7" s="4"/>
      <c r="Z7" s="4"/>
      <c r="AA7" s="4"/>
      <c r="AB7" s="4"/>
      <c r="AC7" s="4"/>
      <c r="AD7" s="4"/>
      <c r="AE7" s="4"/>
      <c r="AF7" s="4"/>
      <c r="AG7" s="7">
        <f>COUNTA(Septembre34567891011121314151617[[#This Row],[1]:[31]])</f>
        <v>4</v>
      </c>
    </row>
    <row r="8" spans="1:33" ht="50.1" customHeight="1" x14ac:dyDescent="0.25">
      <c r="A8" s="6" t="s">
        <v>37</v>
      </c>
      <c r="B8" s="13" t="s">
        <v>54</v>
      </c>
      <c r="C8" s="13" t="s">
        <v>54</v>
      </c>
      <c r="D8" s="13" t="s">
        <v>54</v>
      </c>
      <c r="E8" s="13" t="s">
        <v>54</v>
      </c>
      <c r="L8" s="4"/>
      <c r="M8" s="4"/>
      <c r="N8" s="4"/>
      <c r="O8" s="4"/>
      <c r="P8" s="4"/>
      <c r="Q8" s="4"/>
      <c r="R8" s="4"/>
      <c r="S8" s="4"/>
      <c r="U8" s="4"/>
      <c r="V8" s="4"/>
      <c r="W8" s="4"/>
      <c r="Y8" s="4"/>
      <c r="Z8" s="4"/>
      <c r="AA8" s="4"/>
      <c r="AB8" s="4"/>
      <c r="AC8" s="4"/>
      <c r="AD8" s="4"/>
      <c r="AE8" s="4"/>
      <c r="AF8" s="4"/>
      <c r="AG8" s="7">
        <f>COUNTA(Septembre34567891011121314151617[[#This Row],[1]:[31]])</f>
        <v>4</v>
      </c>
    </row>
    <row r="9" spans="1:33" ht="50.1" customHeight="1" thickBot="1" x14ac:dyDescent="0.3">
      <c r="A9" s="6" t="s">
        <v>38</v>
      </c>
      <c r="B9" s="13" t="s">
        <v>54</v>
      </c>
      <c r="C9" s="13" t="s">
        <v>54</v>
      </c>
      <c r="D9" s="13" t="s">
        <v>54</v>
      </c>
      <c r="E9" s="13" t="s">
        <v>54</v>
      </c>
      <c r="L9" s="4"/>
      <c r="M9" s="4"/>
      <c r="N9" s="4"/>
      <c r="O9" s="4"/>
      <c r="P9" s="4"/>
      <c r="Q9" s="4"/>
      <c r="R9" s="4"/>
      <c r="S9" s="4"/>
      <c r="U9" s="4"/>
      <c r="V9" s="4"/>
      <c r="W9" s="4"/>
      <c r="Y9" s="4"/>
      <c r="Z9" s="4"/>
      <c r="AA9" s="4"/>
      <c r="AB9" s="4"/>
      <c r="AC9" s="4"/>
      <c r="AD9" s="4"/>
      <c r="AE9" s="4"/>
      <c r="AF9" s="4"/>
      <c r="AG9" s="11">
        <f>COUNTA(Septembre34567891011121314151617[[#This Row],[1]:[31]])</f>
        <v>4</v>
      </c>
    </row>
    <row r="10" spans="1:33" ht="50.1" customHeight="1" thickTop="1" thickBot="1" x14ac:dyDescent="0.3">
      <c r="A10" s="6" t="s">
        <v>39</v>
      </c>
      <c r="B10" s="13" t="s">
        <v>54</v>
      </c>
      <c r="C10" s="13" t="s">
        <v>54</v>
      </c>
      <c r="D10" s="13" t="s">
        <v>54</v>
      </c>
      <c r="E10" s="13" t="s">
        <v>54</v>
      </c>
      <c r="L10" s="4"/>
      <c r="M10" s="4"/>
      <c r="N10" s="4"/>
      <c r="O10" s="4"/>
      <c r="P10" s="4"/>
      <c r="Q10" s="4"/>
      <c r="R10" s="4"/>
      <c r="S10" s="4"/>
      <c r="U10" s="4"/>
      <c r="V10" s="4"/>
      <c r="W10" s="4"/>
      <c r="Y10" s="4"/>
      <c r="Z10" s="4"/>
      <c r="AA10" s="4"/>
      <c r="AB10" s="4"/>
      <c r="AC10" s="4"/>
      <c r="AD10" s="4"/>
      <c r="AE10" s="4"/>
      <c r="AF10" s="4"/>
      <c r="AG10" s="11">
        <f>COUNTA(Septembre34567891011121314151617[[#This Row],[1]:[31]])</f>
        <v>4</v>
      </c>
    </row>
    <row r="11" spans="1:33" ht="50.1" customHeight="1" thickTop="1" thickBot="1" x14ac:dyDescent="0.3">
      <c r="A11" s="6" t="s">
        <v>40</v>
      </c>
      <c r="B11" s="13" t="s">
        <v>54</v>
      </c>
      <c r="C11" s="13" t="s">
        <v>54</v>
      </c>
      <c r="D11" s="13" t="s">
        <v>54</v>
      </c>
      <c r="E11" s="13" t="s">
        <v>54</v>
      </c>
      <c r="L11" s="4"/>
      <c r="M11" s="4"/>
      <c r="N11" s="4"/>
      <c r="O11" s="4"/>
      <c r="P11" s="4"/>
      <c r="Q11" s="4"/>
      <c r="R11" s="4"/>
      <c r="S11" s="4"/>
      <c r="U11" s="4"/>
      <c r="V11" s="4"/>
      <c r="W11" s="4"/>
      <c r="Y11" s="4"/>
      <c r="Z11" s="4"/>
      <c r="AA11" s="4"/>
      <c r="AB11" s="4"/>
      <c r="AC11" s="4"/>
      <c r="AD11" s="4"/>
      <c r="AE11" s="4"/>
      <c r="AF11" s="4"/>
      <c r="AG11" s="11">
        <f>COUNTA(Septembre34567891011121314151617[[#This Row],[1]:[31]])</f>
        <v>4</v>
      </c>
    </row>
    <row r="12" spans="1:33" ht="50.1" customHeight="1" thickTop="1" thickBot="1" x14ac:dyDescent="0.3">
      <c r="A12" s="6" t="s">
        <v>41</v>
      </c>
      <c r="B12" s="13" t="s">
        <v>54</v>
      </c>
      <c r="C12" s="13" t="s">
        <v>54</v>
      </c>
      <c r="D12" s="13" t="s">
        <v>54</v>
      </c>
      <c r="E12" s="13" t="s">
        <v>54</v>
      </c>
      <c r="L12" s="4"/>
      <c r="M12" s="4"/>
      <c r="N12" s="4"/>
      <c r="O12" s="4"/>
      <c r="P12" s="4"/>
      <c r="Q12" s="4"/>
      <c r="R12" s="4"/>
      <c r="S12" s="4"/>
      <c r="U12" s="4"/>
      <c r="V12" s="4"/>
      <c r="W12" s="4"/>
      <c r="Y12" s="4"/>
      <c r="Z12" s="4"/>
      <c r="AA12" s="4"/>
      <c r="AB12" s="4"/>
      <c r="AC12" s="4"/>
      <c r="AD12" s="4"/>
      <c r="AE12" s="4"/>
      <c r="AF12" s="4"/>
      <c r="AG12" s="11">
        <f>COUNTA(Septembre34567891011121314151617[[#This Row],[1]:[31]])</f>
        <v>4</v>
      </c>
    </row>
    <row r="13" spans="1:33" ht="50.1" customHeight="1" thickTop="1" x14ac:dyDescent="0.25">
      <c r="A13" s="6" t="s">
        <v>42</v>
      </c>
      <c r="B13" s="13" t="s">
        <v>54</v>
      </c>
      <c r="C13" s="13" t="s">
        <v>54</v>
      </c>
      <c r="D13" s="13" t="s">
        <v>54</v>
      </c>
      <c r="E13" s="13" t="s">
        <v>54</v>
      </c>
      <c r="L13" s="4"/>
      <c r="M13" s="4"/>
      <c r="N13" s="4"/>
      <c r="O13" s="4"/>
      <c r="P13" s="4"/>
      <c r="Q13" s="4"/>
      <c r="R13" s="4"/>
      <c r="S13" s="4"/>
      <c r="U13" s="4"/>
      <c r="V13" s="4"/>
      <c r="W13" s="4"/>
      <c r="Y13" s="4"/>
      <c r="Z13" s="4"/>
      <c r="AA13" s="4"/>
      <c r="AB13" s="4"/>
      <c r="AC13" s="4"/>
      <c r="AD13" s="4"/>
      <c r="AE13" s="4"/>
      <c r="AF13" s="4"/>
      <c r="AG13" s="7">
        <f>COUNTA(Septembre34567891011121314151617[[#This Row],[1]:[31]])</f>
        <v>4</v>
      </c>
    </row>
    <row r="14" spans="1:33" ht="50.1" customHeight="1" thickBot="1" x14ac:dyDescent="0.3">
      <c r="A14" s="6" t="s">
        <v>43</v>
      </c>
      <c r="B14" s="13" t="s">
        <v>54</v>
      </c>
      <c r="C14" s="13" t="s">
        <v>54</v>
      </c>
      <c r="D14" s="13" t="s">
        <v>54</v>
      </c>
      <c r="E14" s="13" t="s">
        <v>54</v>
      </c>
      <c r="L14" s="4"/>
      <c r="M14" s="4"/>
      <c r="N14" s="4"/>
      <c r="O14" s="4"/>
      <c r="P14" s="4"/>
      <c r="Q14" s="4"/>
      <c r="R14" s="4"/>
      <c r="S14" s="4"/>
      <c r="U14" s="4"/>
      <c r="V14" s="4"/>
      <c r="W14" s="4"/>
      <c r="Y14" s="4"/>
      <c r="Z14" s="4"/>
      <c r="AA14" s="4"/>
      <c r="AB14" s="4"/>
      <c r="AC14" s="4"/>
      <c r="AD14" s="4"/>
      <c r="AE14" s="4"/>
      <c r="AF14" s="4"/>
      <c r="AG14" s="11">
        <f>COUNTA(Septembre34567891011121314151617[[#This Row],[1]:[31]])</f>
        <v>4</v>
      </c>
    </row>
    <row r="15" spans="1:33" ht="50.1" customHeight="1" thickTop="1" thickBot="1" x14ac:dyDescent="0.3">
      <c r="A15" s="6" t="s">
        <v>44</v>
      </c>
      <c r="B15" s="13" t="s">
        <v>54</v>
      </c>
      <c r="C15" s="13" t="s">
        <v>54</v>
      </c>
      <c r="D15" s="13" t="s">
        <v>54</v>
      </c>
      <c r="E15" s="13" t="s">
        <v>54</v>
      </c>
      <c r="L15" s="4"/>
      <c r="M15" s="4"/>
      <c r="N15" s="4"/>
      <c r="O15" s="4"/>
      <c r="P15" s="4"/>
      <c r="Q15" s="4"/>
      <c r="R15" s="4"/>
      <c r="S15" s="4"/>
      <c r="U15" s="4"/>
      <c r="V15" s="4"/>
      <c r="W15" s="4"/>
      <c r="Y15" s="4"/>
      <c r="Z15" s="4"/>
      <c r="AA15" s="4"/>
      <c r="AB15" s="4"/>
      <c r="AC15" s="4"/>
      <c r="AD15" s="4"/>
      <c r="AE15" s="4"/>
      <c r="AF15" s="4"/>
      <c r="AG15" s="11">
        <f>COUNTA(Septembre34567891011121314151617[[#This Row],[1]:[31]])</f>
        <v>4</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COUNTA(Septembre34567891011121314151617[[#This Row],[1]:[31]])</f>
        <v>0</v>
      </c>
    </row>
    <row r="17" spans="1:33" x14ac:dyDescent="0.25">
      <c r="A17" s="9"/>
      <c r="B17" s="10">
        <f>SUBTOTAL(103,Septembre34567891011121314151617[1])</f>
        <v>12</v>
      </c>
      <c r="C17" s="10">
        <f>SUBTOTAL(103,Septembre34567891011121314151617[2])</f>
        <v>12</v>
      </c>
      <c r="D17" s="10">
        <f>SUBTOTAL(103,Septembre34567891011121314151617[3])</f>
        <v>12</v>
      </c>
      <c r="E17" s="10">
        <f>SUBTOTAL(103,Septembre34567891011121314151617[4])</f>
        <v>12</v>
      </c>
      <c r="F17" s="10">
        <f>SUBTOTAL(103,Septembre34567891011121314151617[5])</f>
        <v>0</v>
      </c>
      <c r="G17" s="10">
        <f>SUBTOTAL(103,Septembre34567891011121314151617[6])</f>
        <v>0</v>
      </c>
      <c r="H17" s="10">
        <f>SUBTOTAL(103,Septembre34567891011121314151617[7])</f>
        <v>0</v>
      </c>
      <c r="I17" s="10">
        <f>SUBTOTAL(103,Septembre34567891011121314151617[8])</f>
        <v>0</v>
      </c>
      <c r="J17" s="10">
        <f>SUBTOTAL(103,Septembre34567891011121314151617[9])</f>
        <v>0</v>
      </c>
      <c r="K17" s="10">
        <f>SUBTOTAL(103,Septembre34567891011121314151617[10])</f>
        <v>0</v>
      </c>
      <c r="L17" s="10">
        <f>SUBTOTAL(103,Septembre34567891011121314151617[11])</f>
        <v>0</v>
      </c>
      <c r="M17" s="10">
        <f>SUBTOTAL(103,Septembre34567891011121314151617[12])</f>
        <v>0</v>
      </c>
      <c r="N17" s="10">
        <f>SUBTOTAL(103,Septembre34567891011121314151617[13])</f>
        <v>0</v>
      </c>
      <c r="O17" s="10">
        <f>SUBTOTAL(103,Septembre34567891011121314151617[14])</f>
        <v>0</v>
      </c>
      <c r="P17" s="10">
        <f>SUBTOTAL(103,Septembre34567891011121314151617[15])</f>
        <v>0</v>
      </c>
      <c r="Q17" s="10">
        <f>SUBTOTAL(103,Septembre34567891011121314151617[16])</f>
        <v>0</v>
      </c>
      <c r="R17" s="10">
        <f>SUBTOTAL(103,Septembre34567891011121314151617[17])</f>
        <v>0</v>
      </c>
      <c r="S17" s="10">
        <f>SUBTOTAL(103,Septembre34567891011121314151617[18])</f>
        <v>0</v>
      </c>
      <c r="T17" s="10">
        <f>SUBTOTAL(103,Septembre34567891011121314151617[19])</f>
        <v>0</v>
      </c>
      <c r="U17" s="10">
        <f>SUBTOTAL(103,Septembre34567891011121314151617[20])</f>
        <v>0</v>
      </c>
      <c r="V17" s="10">
        <f>SUBTOTAL(103,Septembre34567891011121314151617[21])</f>
        <v>0</v>
      </c>
      <c r="W17" s="10">
        <f>SUBTOTAL(103,Septembre34567891011121314151617[22])</f>
        <v>0</v>
      </c>
      <c r="X17" s="10">
        <f>SUBTOTAL(103,Septembre34567891011121314151617[23])</f>
        <v>0</v>
      </c>
      <c r="Y17" s="10">
        <f>SUBTOTAL(103,Septembre34567891011121314151617[24])</f>
        <v>0</v>
      </c>
      <c r="Z17" s="10">
        <f>SUBTOTAL(103,Septembre34567891011121314151617[25])</f>
        <v>0</v>
      </c>
      <c r="AA17" s="10">
        <f>SUBTOTAL(103,Septembre34567891011121314151617[26])</f>
        <v>0</v>
      </c>
      <c r="AB17" s="10">
        <f>SUBTOTAL(103,Septembre34567891011121314151617[27])</f>
        <v>0</v>
      </c>
      <c r="AC17" s="10">
        <f>SUBTOTAL(103,Septembre34567891011121314151617[28])</f>
        <v>0</v>
      </c>
      <c r="AD17" s="10">
        <f>SUBTOTAL(103,Septembre34567891011121314151617[29])</f>
        <v>0</v>
      </c>
      <c r="AE17" s="10">
        <f>SUBTOTAL(109,Septembre34567891011121314151617[30])</f>
        <v>0</v>
      </c>
      <c r="AF17" s="10">
        <f>SUBTOTAL(109,Septembre34567891011121314151617[31])</f>
        <v>0</v>
      </c>
      <c r="AG17" s="10">
        <f>SUBTOTAL(109,Septembre34567891011121314151617[Total des jours])</f>
        <v>48</v>
      </c>
    </row>
  </sheetData>
  <mergeCells count="1">
    <mergeCell ref="B1:AF1"/>
  </mergeCells>
  <phoneticPr fontId="5" type="noConversion"/>
  <conditionalFormatting sqref="B4:E15 AF8:AF15 B16:AF16">
    <cfRule type="expression" dxfId="688" priority="772" stopIfTrue="1">
      <formula>B4=CléMaladie</formula>
    </cfRule>
    <cfRule type="expression" dxfId="687" priority="773" stopIfTrue="1">
      <formula>B4=CléPersonnel</formula>
    </cfRule>
    <cfRule type="expression" dxfId="686" priority="774" stopIfTrue="1">
      <formula>B4=CléCongé</formula>
    </cfRule>
    <cfRule type="expression" dxfId="685" priority="771" stopIfTrue="1">
      <formula>B4=CléPersonnalisée1</formula>
    </cfRule>
    <cfRule type="expression" dxfId="684" priority="770" stopIfTrue="1">
      <formula>B4=CléPersonnalisée2</formula>
    </cfRule>
  </conditionalFormatting>
  <conditionalFormatting sqref="L4:L9">
    <cfRule type="expression" dxfId="683" priority="653" stopIfTrue="1">
      <formula>L4=CléPersonnel</formula>
    </cfRule>
    <cfRule type="expression" dxfId="682" priority="651" stopIfTrue="1">
      <formula>L4=CléPersonnalisée1</formula>
    </cfRule>
    <cfRule type="expression" dxfId="681" priority="650" stopIfTrue="1">
      <formula>L4=CléPersonnalisée2</formula>
    </cfRule>
    <cfRule type="expression" dxfId="680" priority="654" stopIfTrue="1">
      <formula>L4=CléCongé</formula>
    </cfRule>
    <cfRule type="expression" priority="649" stopIfTrue="1">
      <formula>L4=""</formula>
    </cfRule>
    <cfRule type="expression" dxfId="679" priority="652" stopIfTrue="1">
      <formula>L4=CléMaladie</formula>
    </cfRule>
  </conditionalFormatting>
  <conditionalFormatting sqref="L4:L15">
    <cfRule type="expression" dxfId="678" priority="647" stopIfTrue="1">
      <formula>L4=CléPersonnel</formula>
    </cfRule>
    <cfRule type="expression" dxfId="677" priority="648" stopIfTrue="1">
      <formula>L4=CléCongé</formula>
    </cfRule>
    <cfRule type="expression" dxfId="676" priority="646" stopIfTrue="1">
      <formula>L4=CléMaladie</formula>
    </cfRule>
    <cfRule type="expression" dxfId="675" priority="645" stopIfTrue="1">
      <formula>L4=CléPersonnalisée1</formula>
    </cfRule>
    <cfRule type="expression" dxfId="674" priority="644" stopIfTrue="1">
      <formula>L4=CléPersonnalisée2</formula>
    </cfRule>
    <cfRule type="expression" priority="643" stopIfTrue="1">
      <formula>L4=""</formula>
    </cfRule>
  </conditionalFormatting>
  <conditionalFormatting sqref="L12:L15">
    <cfRule type="expression" dxfId="673" priority="640" stopIfTrue="1">
      <formula>L12=CléMaladie</formula>
    </cfRule>
    <cfRule type="expression" dxfId="672" priority="638" stopIfTrue="1">
      <formula>L12=CléPersonnalisée2</formula>
    </cfRule>
    <cfRule type="expression" priority="637" stopIfTrue="1">
      <formula>L12=""</formula>
    </cfRule>
    <cfRule type="expression" dxfId="671" priority="639" stopIfTrue="1">
      <formula>L12=CléPersonnalisée1</formula>
    </cfRule>
    <cfRule type="expression" dxfId="670" priority="642" stopIfTrue="1">
      <formula>L12=CléCongé</formula>
    </cfRule>
    <cfRule type="expression" dxfId="669" priority="641" stopIfTrue="1">
      <formula>L12=CléPersonnel</formula>
    </cfRule>
  </conditionalFormatting>
  <conditionalFormatting sqref="M4:M5">
    <cfRule type="expression" dxfId="668" priority="657" stopIfTrue="1">
      <formula>M4=CléPersonnalisée1</formula>
    </cfRule>
    <cfRule type="expression" dxfId="667" priority="658" stopIfTrue="1">
      <formula>M4=CléMaladie</formula>
    </cfRule>
    <cfRule type="expression" priority="661" stopIfTrue="1">
      <formula>M4=""</formula>
    </cfRule>
    <cfRule type="expression" dxfId="666" priority="659" stopIfTrue="1">
      <formula>M4=CléPersonnel</formula>
    </cfRule>
    <cfRule type="expression" dxfId="665" priority="665" stopIfTrue="1">
      <formula>M4=CléPersonnel</formula>
    </cfRule>
    <cfRule type="expression" dxfId="664" priority="666" stopIfTrue="1">
      <formula>M4=CléCongé</formula>
    </cfRule>
    <cfRule type="expression" priority="655" stopIfTrue="1">
      <formula>M4=""</formula>
    </cfRule>
    <cfRule type="expression" dxfId="663" priority="656" stopIfTrue="1">
      <formula>M4=CléPersonnalisée2</formula>
    </cfRule>
    <cfRule type="expression" dxfId="662" priority="664" stopIfTrue="1">
      <formula>M4=CléMaladie</formula>
    </cfRule>
    <cfRule type="expression" dxfId="661" priority="663" stopIfTrue="1">
      <formula>M4=CléPersonnalisée1</formula>
    </cfRule>
    <cfRule type="expression" dxfId="660" priority="660" stopIfTrue="1">
      <formula>M4=CléCongé</formula>
    </cfRule>
    <cfRule type="expression" dxfId="659" priority="662" stopIfTrue="1">
      <formula>M4=CléPersonnalisée2</formula>
    </cfRule>
  </conditionalFormatting>
  <conditionalFormatting sqref="M4:M7">
    <cfRule type="expression" priority="667" stopIfTrue="1">
      <formula>M4=""</formula>
    </cfRule>
    <cfRule type="expression" dxfId="658" priority="668" stopIfTrue="1">
      <formula>M4=CléPersonnalisée2</formula>
    </cfRule>
    <cfRule type="expression" dxfId="657" priority="669" stopIfTrue="1">
      <formula>M4=CléPersonnalisée1</formula>
    </cfRule>
    <cfRule type="expression" dxfId="656" priority="670" stopIfTrue="1">
      <formula>M4=CléMaladie</formula>
    </cfRule>
    <cfRule type="expression" dxfId="655" priority="671" stopIfTrue="1">
      <formula>M4=CléPersonnel</formula>
    </cfRule>
    <cfRule type="expression" dxfId="654" priority="672" stopIfTrue="1">
      <formula>M4=CléCongé</formula>
    </cfRule>
  </conditionalFormatting>
  <conditionalFormatting sqref="M8:M15">
    <cfRule type="expression" dxfId="653" priority="680" stopIfTrue="1">
      <formula>M8=CléPersonnalisée2</formula>
    </cfRule>
    <cfRule type="expression" dxfId="652" priority="681" stopIfTrue="1">
      <formula>M8=CléPersonnalisée1</formula>
    </cfRule>
    <cfRule type="expression" dxfId="651" priority="714" stopIfTrue="1">
      <formula>M8=CléCongé</formula>
    </cfRule>
    <cfRule type="expression" dxfId="650" priority="713" stopIfTrue="1">
      <formula>M8=CléPersonnel</formula>
    </cfRule>
    <cfRule type="expression" dxfId="649" priority="712" stopIfTrue="1">
      <formula>M8=CléMaladie</formula>
    </cfRule>
    <cfRule type="expression" dxfId="648" priority="682" stopIfTrue="1">
      <formula>M8=CléMaladie</formula>
    </cfRule>
    <cfRule type="expression" dxfId="647" priority="710" stopIfTrue="1">
      <formula>M8=CléPersonnalisée2</formula>
    </cfRule>
    <cfRule type="expression" dxfId="646" priority="683" stopIfTrue="1">
      <formula>M8=CléPersonnel</formula>
    </cfRule>
    <cfRule type="expression" priority="679" stopIfTrue="1">
      <formula>M8=""</formula>
    </cfRule>
    <cfRule type="expression" dxfId="645" priority="684" stopIfTrue="1">
      <formula>M8=CléCongé</formula>
    </cfRule>
    <cfRule type="expression" dxfId="644" priority="711" stopIfTrue="1">
      <formula>M8=CléPersonnalisée1</formula>
    </cfRule>
    <cfRule type="expression" priority="709" stopIfTrue="1">
      <formula>M8=""</formula>
    </cfRule>
  </conditionalFormatting>
  <conditionalFormatting sqref="M12:M15">
    <cfRule type="expression" priority="691" stopIfTrue="1">
      <formula>M12=""</formula>
    </cfRule>
    <cfRule type="expression" dxfId="643" priority="676" stopIfTrue="1">
      <formula>M12=CléMaladie</formula>
    </cfRule>
    <cfRule type="expression" dxfId="642" priority="702" stopIfTrue="1">
      <formula>M12=CléCongé</formula>
    </cfRule>
    <cfRule type="expression" dxfId="641" priority="701" stopIfTrue="1">
      <formula>M12=CléPersonnel</formula>
    </cfRule>
    <cfRule type="expression" dxfId="640" priority="700" stopIfTrue="1">
      <formula>M12=CléMaladie</formula>
    </cfRule>
    <cfRule type="expression" dxfId="639" priority="699" stopIfTrue="1">
      <formula>M12=CléPersonnalisée1</formula>
    </cfRule>
    <cfRule type="expression" dxfId="638" priority="698" stopIfTrue="1">
      <formula>M12=CléPersonnalisée2</formula>
    </cfRule>
    <cfRule type="expression" priority="697" stopIfTrue="1">
      <formula>M12=""</formula>
    </cfRule>
    <cfRule type="expression" dxfId="637" priority="696" stopIfTrue="1">
      <formula>M12=CléCongé</formula>
    </cfRule>
    <cfRule type="expression" dxfId="636" priority="695" stopIfTrue="1">
      <formula>M12=CléPersonnel</formula>
    </cfRule>
    <cfRule type="expression" dxfId="635" priority="694" stopIfTrue="1">
      <formula>M12=CléMaladie</formula>
    </cfRule>
    <cfRule type="expression" dxfId="634" priority="693" stopIfTrue="1">
      <formula>M12=CléPersonnalisée1</formula>
    </cfRule>
    <cfRule type="expression" dxfId="633" priority="692" stopIfTrue="1">
      <formula>M12=CléPersonnalisée2</formula>
    </cfRule>
    <cfRule type="expression" dxfId="632" priority="678" stopIfTrue="1">
      <formula>M12=CléCongé</formula>
    </cfRule>
    <cfRule type="expression" dxfId="631" priority="677" stopIfTrue="1">
      <formula>M12=CléPersonnel</formula>
    </cfRule>
    <cfRule type="expression" dxfId="630" priority="675" stopIfTrue="1">
      <formula>M12=CléPersonnalisée1</formula>
    </cfRule>
    <cfRule type="expression" dxfId="629" priority="674" stopIfTrue="1">
      <formula>M12=CléPersonnalisée2</formula>
    </cfRule>
    <cfRule type="expression" priority="673" stopIfTrue="1">
      <formula>M12=""</formula>
    </cfRule>
  </conditionalFormatting>
  <conditionalFormatting sqref="M13:M14">
    <cfRule type="expression" priority="685" stopIfTrue="1">
      <formula>M13=""</formula>
    </cfRule>
    <cfRule type="expression" dxfId="628" priority="686" stopIfTrue="1">
      <formula>M13=CléPersonnalisée2</formula>
    </cfRule>
    <cfRule type="expression" dxfId="627" priority="687" stopIfTrue="1">
      <formula>M13=CléPersonnalisée1</formula>
    </cfRule>
    <cfRule type="expression" dxfId="626" priority="688" stopIfTrue="1">
      <formula>M13=CléMaladie</formula>
    </cfRule>
    <cfRule type="expression" dxfId="625" priority="689" stopIfTrue="1">
      <formula>M13=CléPersonnel</formula>
    </cfRule>
    <cfRule type="expression" dxfId="624" priority="690" stopIfTrue="1">
      <formula>M13=CléCongé</formula>
    </cfRule>
  </conditionalFormatting>
  <conditionalFormatting sqref="N4:N9">
    <cfRule type="expression" dxfId="623" priority="572" stopIfTrue="1">
      <formula>N4=CléPersonnalisée2</formula>
    </cfRule>
    <cfRule type="expression" priority="571" stopIfTrue="1">
      <formula>N4=""</formula>
    </cfRule>
    <cfRule type="expression" dxfId="622" priority="573" stopIfTrue="1">
      <formula>N4=CléPersonnalisée1</formula>
    </cfRule>
    <cfRule type="expression" dxfId="621" priority="574" stopIfTrue="1">
      <formula>N4=CléMaladie</formula>
    </cfRule>
    <cfRule type="expression" dxfId="620" priority="575" stopIfTrue="1">
      <formula>N4=CléPersonnel</formula>
    </cfRule>
    <cfRule type="expression" dxfId="619" priority="576" stopIfTrue="1">
      <formula>N4=CléCongé</formula>
    </cfRule>
  </conditionalFormatting>
  <conditionalFormatting sqref="N4:N15">
    <cfRule type="expression" dxfId="618" priority="570" stopIfTrue="1">
      <formula>N4=CléCongé</formula>
    </cfRule>
    <cfRule type="expression" priority="565" stopIfTrue="1">
      <formula>N4=""</formula>
    </cfRule>
    <cfRule type="expression" dxfId="617" priority="569" stopIfTrue="1">
      <formula>N4=CléPersonnel</formula>
    </cfRule>
    <cfRule type="expression" dxfId="616" priority="568" stopIfTrue="1">
      <formula>N4=CléMaladie</formula>
    </cfRule>
    <cfRule type="expression" dxfId="615" priority="567" stopIfTrue="1">
      <formula>N4=CléPersonnalisée1</formula>
    </cfRule>
    <cfRule type="expression" dxfId="614" priority="566" stopIfTrue="1">
      <formula>N4=CléPersonnalisée2</formula>
    </cfRule>
  </conditionalFormatting>
  <conditionalFormatting sqref="N12:N15">
    <cfRule type="expression" priority="559" stopIfTrue="1">
      <formula>N12=""</formula>
    </cfRule>
    <cfRule type="expression" dxfId="613" priority="564" stopIfTrue="1">
      <formula>N12=CléCongé</formula>
    </cfRule>
    <cfRule type="expression" dxfId="612" priority="563" stopIfTrue="1">
      <formula>N12=CléPersonnel</formula>
    </cfRule>
    <cfRule type="expression" dxfId="611" priority="562" stopIfTrue="1">
      <formula>N12=CléMaladie</formula>
    </cfRule>
    <cfRule type="expression" dxfId="610" priority="561" stopIfTrue="1">
      <formula>N12=CléPersonnalisée1</formula>
    </cfRule>
    <cfRule type="expression" dxfId="609" priority="560" stopIfTrue="1">
      <formula>N12=CléPersonnalisée2</formula>
    </cfRule>
  </conditionalFormatting>
  <conditionalFormatting sqref="O4:O5">
    <cfRule type="expression" dxfId="608" priority="586" stopIfTrue="1">
      <formula>O4=CléMaladie</formula>
    </cfRule>
    <cfRule type="expression" dxfId="607" priority="587" stopIfTrue="1">
      <formula>O4=CléPersonnel</formula>
    </cfRule>
    <cfRule type="expression" dxfId="606" priority="588" stopIfTrue="1">
      <formula>O4=CléCongé</formula>
    </cfRule>
    <cfRule type="expression" dxfId="605" priority="584" stopIfTrue="1">
      <formula>O4=CléPersonnalisée2</formula>
    </cfRule>
    <cfRule type="expression" dxfId="604" priority="578" stopIfTrue="1">
      <formula>O4=CléPersonnalisée2</formula>
    </cfRule>
    <cfRule type="expression" priority="577" stopIfTrue="1">
      <formula>O4=""</formula>
    </cfRule>
    <cfRule type="expression" dxfId="603" priority="579" stopIfTrue="1">
      <formula>O4=CléPersonnalisée1</formula>
    </cfRule>
    <cfRule type="expression" dxfId="602" priority="580" stopIfTrue="1">
      <formula>O4=CléMaladie</formula>
    </cfRule>
    <cfRule type="expression" dxfId="601" priority="581" stopIfTrue="1">
      <formula>O4=CléPersonnel</formula>
    </cfRule>
    <cfRule type="expression" priority="583" stopIfTrue="1">
      <formula>O4=""</formula>
    </cfRule>
    <cfRule type="expression" dxfId="600" priority="582" stopIfTrue="1">
      <formula>O4=CléCongé</formula>
    </cfRule>
    <cfRule type="expression" dxfId="599" priority="585" stopIfTrue="1">
      <formula>O4=CléPersonnalisée1</formula>
    </cfRule>
  </conditionalFormatting>
  <conditionalFormatting sqref="O4:O7">
    <cfRule type="expression" dxfId="598" priority="593" stopIfTrue="1">
      <formula>O4=CléPersonnel</formula>
    </cfRule>
    <cfRule type="expression" dxfId="597" priority="592" stopIfTrue="1">
      <formula>O4=CléMaladie</formula>
    </cfRule>
    <cfRule type="expression" dxfId="596" priority="591" stopIfTrue="1">
      <formula>O4=CléPersonnalisée1</formula>
    </cfRule>
    <cfRule type="expression" dxfId="595" priority="590" stopIfTrue="1">
      <formula>O4=CléPersonnalisée2</formula>
    </cfRule>
    <cfRule type="expression" dxfId="594" priority="594" stopIfTrue="1">
      <formula>O4=CléCongé</formula>
    </cfRule>
    <cfRule type="expression" priority="589" stopIfTrue="1">
      <formula>O4=""</formula>
    </cfRule>
  </conditionalFormatting>
  <conditionalFormatting sqref="O8:O15">
    <cfRule type="expression" dxfId="593" priority="606" stopIfTrue="1">
      <formula>O8=CléCongé</formula>
    </cfRule>
    <cfRule type="expression" dxfId="592" priority="605" stopIfTrue="1">
      <formula>O8=CléPersonnel</formula>
    </cfRule>
    <cfRule type="expression" dxfId="591" priority="604" stopIfTrue="1">
      <formula>O8=CléMaladie</formula>
    </cfRule>
    <cfRule type="expression" dxfId="590" priority="603" stopIfTrue="1">
      <formula>O8=CléPersonnalisée1</formula>
    </cfRule>
    <cfRule type="expression" dxfId="589" priority="602" stopIfTrue="1">
      <formula>O8=CléPersonnalisée2</formula>
    </cfRule>
    <cfRule type="expression" dxfId="588" priority="636" stopIfTrue="1">
      <formula>O8=CléCongé</formula>
    </cfRule>
    <cfRule type="expression" priority="631" stopIfTrue="1">
      <formula>O8=""</formula>
    </cfRule>
    <cfRule type="expression" dxfId="587" priority="632" stopIfTrue="1">
      <formula>O8=CléPersonnalisée2</formula>
    </cfRule>
    <cfRule type="expression" dxfId="586" priority="633" stopIfTrue="1">
      <formula>O8=CléPersonnalisée1</formula>
    </cfRule>
    <cfRule type="expression" dxfId="585" priority="634" stopIfTrue="1">
      <formula>O8=CléMaladie</formula>
    </cfRule>
    <cfRule type="expression" dxfId="584" priority="635" stopIfTrue="1">
      <formula>O8=CléPersonnel</formula>
    </cfRule>
    <cfRule type="expression" priority="601" stopIfTrue="1">
      <formula>O8=""</formula>
    </cfRule>
  </conditionalFormatting>
  <conditionalFormatting sqref="O12:O15">
    <cfRule type="expression" dxfId="583" priority="600" stopIfTrue="1">
      <formula>O12=CléCongé</formula>
    </cfRule>
    <cfRule type="expression" dxfId="582" priority="599" stopIfTrue="1">
      <formula>O12=CléPersonnel</formula>
    </cfRule>
    <cfRule type="expression" dxfId="581" priority="598" stopIfTrue="1">
      <formula>O12=CléMaladie</formula>
    </cfRule>
    <cfRule type="expression" dxfId="580" priority="597" stopIfTrue="1">
      <formula>O12=CléPersonnalisée1</formula>
    </cfRule>
    <cfRule type="expression" dxfId="579" priority="596" stopIfTrue="1">
      <formula>O12=CléPersonnalisée2</formula>
    </cfRule>
    <cfRule type="expression" priority="595" stopIfTrue="1">
      <formula>O12=""</formula>
    </cfRule>
    <cfRule type="expression" dxfId="578" priority="615" stopIfTrue="1">
      <formula>O12=CléPersonnalisée1</formula>
    </cfRule>
    <cfRule type="expression" dxfId="577" priority="623" stopIfTrue="1">
      <formula>O12=CléPersonnel</formula>
    </cfRule>
    <cfRule type="expression" priority="613" stopIfTrue="1">
      <formula>O12=""</formula>
    </cfRule>
    <cfRule type="expression" dxfId="576" priority="614" stopIfTrue="1">
      <formula>O12=CléPersonnalisée2</formula>
    </cfRule>
    <cfRule type="expression" dxfId="575" priority="616" stopIfTrue="1">
      <formula>O12=CléMaladie</formula>
    </cfRule>
    <cfRule type="expression" dxfId="574" priority="624" stopIfTrue="1">
      <formula>O12=CléCongé</formula>
    </cfRule>
    <cfRule type="expression" dxfId="573" priority="622" stopIfTrue="1">
      <formula>O12=CléMaladie</formula>
    </cfRule>
    <cfRule type="expression" dxfId="572" priority="621" stopIfTrue="1">
      <formula>O12=CléPersonnalisée1</formula>
    </cfRule>
    <cfRule type="expression" dxfId="571" priority="620" stopIfTrue="1">
      <formula>O12=CléPersonnalisée2</formula>
    </cfRule>
    <cfRule type="expression" priority="619" stopIfTrue="1">
      <formula>O12=""</formula>
    </cfRule>
    <cfRule type="expression" dxfId="570" priority="618" stopIfTrue="1">
      <formula>O12=CléCongé</formula>
    </cfRule>
    <cfRule type="expression" dxfId="569" priority="617" stopIfTrue="1">
      <formula>O12=CléPersonnel</formula>
    </cfRule>
  </conditionalFormatting>
  <conditionalFormatting sqref="O13:O14">
    <cfRule type="expression" dxfId="568" priority="611" stopIfTrue="1">
      <formula>O13=CléPersonnel</formula>
    </cfRule>
    <cfRule type="expression" dxfId="567" priority="610" stopIfTrue="1">
      <formula>O13=CléMaladie</formula>
    </cfRule>
    <cfRule type="expression" dxfId="566" priority="609" stopIfTrue="1">
      <formula>O13=CléPersonnalisée1</formula>
    </cfRule>
    <cfRule type="expression" dxfId="565" priority="612" stopIfTrue="1">
      <formula>O13=CléCongé</formula>
    </cfRule>
    <cfRule type="expression" dxfId="564" priority="608" stopIfTrue="1">
      <formula>O13=CléPersonnalisée2</formula>
    </cfRule>
    <cfRule type="expression" priority="607" stopIfTrue="1">
      <formula>O13=""</formula>
    </cfRule>
  </conditionalFormatting>
  <conditionalFormatting sqref="P4:P9">
    <cfRule type="expression" priority="493" stopIfTrue="1">
      <formula>P4=""</formula>
    </cfRule>
    <cfRule type="expression" dxfId="563" priority="495" stopIfTrue="1">
      <formula>P4=CléPersonnalisée1</formula>
    </cfRule>
    <cfRule type="expression" dxfId="562" priority="496" stopIfTrue="1">
      <formula>P4=CléMaladie</formula>
    </cfRule>
    <cfRule type="expression" dxfId="561" priority="497" stopIfTrue="1">
      <formula>P4=CléPersonnel</formula>
    </cfRule>
    <cfRule type="expression" dxfId="560" priority="498" stopIfTrue="1">
      <formula>P4=CléCongé</formula>
    </cfRule>
    <cfRule type="expression" dxfId="559" priority="494" stopIfTrue="1">
      <formula>P4=CléPersonnalisée2</formula>
    </cfRule>
  </conditionalFormatting>
  <conditionalFormatting sqref="P4:P15">
    <cfRule type="expression" dxfId="558" priority="491" stopIfTrue="1">
      <formula>P4=CléPersonnel</formula>
    </cfRule>
    <cfRule type="expression" dxfId="557" priority="492" stopIfTrue="1">
      <formula>P4=CléCongé</formula>
    </cfRule>
    <cfRule type="expression" dxfId="556" priority="488" stopIfTrue="1">
      <formula>P4=CléPersonnalisée2</formula>
    </cfRule>
    <cfRule type="expression" priority="487" stopIfTrue="1">
      <formula>P4=""</formula>
    </cfRule>
    <cfRule type="expression" dxfId="555" priority="489" stopIfTrue="1">
      <formula>P4=CléPersonnalisée1</formula>
    </cfRule>
    <cfRule type="expression" dxfId="554" priority="490" stopIfTrue="1">
      <formula>P4=CléMaladie</formula>
    </cfRule>
  </conditionalFormatting>
  <conditionalFormatting sqref="P12:P15">
    <cfRule type="expression" priority="481" stopIfTrue="1">
      <formula>P12=""</formula>
    </cfRule>
    <cfRule type="expression" dxfId="553" priority="484" stopIfTrue="1">
      <formula>P12=CléMaladie</formula>
    </cfRule>
    <cfRule type="expression" dxfId="552" priority="483" stopIfTrue="1">
      <formula>P12=CléPersonnalisée1</formula>
    </cfRule>
    <cfRule type="expression" dxfId="551" priority="482" stopIfTrue="1">
      <formula>P12=CléPersonnalisée2</formula>
    </cfRule>
    <cfRule type="expression" dxfId="550" priority="486" stopIfTrue="1">
      <formula>P12=CléCongé</formula>
    </cfRule>
    <cfRule type="expression" dxfId="549" priority="485" stopIfTrue="1">
      <formula>P12=CléPersonnel</formula>
    </cfRule>
  </conditionalFormatting>
  <conditionalFormatting sqref="Q4:Q5">
    <cfRule type="expression" dxfId="548" priority="503" stopIfTrue="1">
      <formula>Q4=CléPersonnel</formula>
    </cfRule>
    <cfRule type="expression" dxfId="547" priority="502" stopIfTrue="1">
      <formula>Q4=CléMaladie</formula>
    </cfRule>
    <cfRule type="expression" dxfId="546" priority="501" stopIfTrue="1">
      <formula>Q4=CléPersonnalisée1</formula>
    </cfRule>
    <cfRule type="expression" dxfId="545" priority="500" stopIfTrue="1">
      <formula>Q4=CléPersonnalisée2</formula>
    </cfRule>
    <cfRule type="expression" dxfId="544" priority="504" stopIfTrue="1">
      <formula>Q4=CléCongé</formula>
    </cfRule>
    <cfRule type="expression" dxfId="543" priority="506" stopIfTrue="1">
      <formula>Q4=CléPersonnalisée2</formula>
    </cfRule>
    <cfRule type="expression" priority="499" stopIfTrue="1">
      <formula>Q4=""</formula>
    </cfRule>
    <cfRule type="expression" dxfId="542" priority="507" stopIfTrue="1">
      <formula>Q4=CléPersonnalisée1</formula>
    </cfRule>
    <cfRule type="expression" dxfId="541" priority="510" stopIfTrue="1">
      <formula>Q4=CléCongé</formula>
    </cfRule>
    <cfRule type="expression" dxfId="540" priority="509" stopIfTrue="1">
      <formula>Q4=CléPersonnel</formula>
    </cfRule>
    <cfRule type="expression" dxfId="539" priority="508" stopIfTrue="1">
      <formula>Q4=CléMaladie</formula>
    </cfRule>
    <cfRule type="expression" priority="505" stopIfTrue="1">
      <formula>Q4=""</formula>
    </cfRule>
  </conditionalFormatting>
  <conditionalFormatting sqref="Q4:Q7">
    <cfRule type="expression" dxfId="538" priority="516" stopIfTrue="1">
      <formula>Q4=CléCongé</formula>
    </cfRule>
    <cfRule type="expression" dxfId="537" priority="515" stopIfTrue="1">
      <formula>Q4=CléPersonnel</formula>
    </cfRule>
    <cfRule type="expression" dxfId="536" priority="514" stopIfTrue="1">
      <formula>Q4=CléMaladie</formula>
    </cfRule>
    <cfRule type="expression" dxfId="535" priority="513" stopIfTrue="1">
      <formula>Q4=CléPersonnalisée1</formula>
    </cfRule>
    <cfRule type="expression" dxfId="534" priority="512" stopIfTrue="1">
      <formula>Q4=CléPersonnalisée2</formula>
    </cfRule>
    <cfRule type="expression" priority="511" stopIfTrue="1">
      <formula>Q4=""</formula>
    </cfRule>
  </conditionalFormatting>
  <conditionalFormatting sqref="Q8:Q15">
    <cfRule type="expression" dxfId="533" priority="527" stopIfTrue="1">
      <formula>Q8=CléPersonnel</formula>
    </cfRule>
    <cfRule type="expression" dxfId="532" priority="557" stopIfTrue="1">
      <formula>Q8=CléPersonnel</formula>
    </cfRule>
    <cfRule type="expression" priority="523" stopIfTrue="1">
      <formula>Q8=""</formula>
    </cfRule>
    <cfRule type="expression" dxfId="531" priority="524" stopIfTrue="1">
      <formula>Q8=CléPersonnalisée2</formula>
    </cfRule>
    <cfRule type="expression" dxfId="530" priority="525" stopIfTrue="1">
      <formula>Q8=CléPersonnalisée1</formula>
    </cfRule>
    <cfRule type="expression" dxfId="529" priority="526" stopIfTrue="1">
      <formula>Q8=CléMaladie</formula>
    </cfRule>
    <cfRule type="expression" priority="553" stopIfTrue="1">
      <formula>Q8=""</formula>
    </cfRule>
    <cfRule type="expression" dxfId="528" priority="528" stopIfTrue="1">
      <formula>Q8=CléCongé</formula>
    </cfRule>
    <cfRule type="expression" dxfId="527" priority="554" stopIfTrue="1">
      <formula>Q8=CléPersonnalisée2</formula>
    </cfRule>
    <cfRule type="expression" dxfId="526" priority="558" stopIfTrue="1">
      <formula>Q8=CléCongé</formula>
    </cfRule>
    <cfRule type="expression" dxfId="525" priority="556" stopIfTrue="1">
      <formula>Q8=CléMaladie</formula>
    </cfRule>
    <cfRule type="expression" dxfId="524" priority="555" stopIfTrue="1">
      <formula>Q8=CléPersonnalisée1</formula>
    </cfRule>
  </conditionalFormatting>
  <conditionalFormatting sqref="Q12:Q15">
    <cfRule type="expression" dxfId="523" priority="522" stopIfTrue="1">
      <formula>Q12=CléCongé</formula>
    </cfRule>
    <cfRule type="expression" dxfId="522" priority="521" stopIfTrue="1">
      <formula>Q12=CléPersonnel</formula>
    </cfRule>
    <cfRule type="expression" priority="517" stopIfTrue="1">
      <formula>Q12=""</formula>
    </cfRule>
    <cfRule type="expression" dxfId="521" priority="518" stopIfTrue="1">
      <formula>Q12=CléPersonnalisée2</formula>
    </cfRule>
    <cfRule type="expression" dxfId="520" priority="519" stopIfTrue="1">
      <formula>Q12=CléPersonnalisée1</formula>
    </cfRule>
    <cfRule type="expression" dxfId="519" priority="544" stopIfTrue="1">
      <formula>Q12=CléMaladie</formula>
    </cfRule>
    <cfRule type="expression" dxfId="518" priority="543" stopIfTrue="1">
      <formula>Q12=CléPersonnalisée1</formula>
    </cfRule>
    <cfRule type="expression" dxfId="517" priority="542" stopIfTrue="1">
      <formula>Q12=CléPersonnalisée2</formula>
    </cfRule>
    <cfRule type="expression" priority="541" stopIfTrue="1">
      <formula>Q12=""</formula>
    </cfRule>
    <cfRule type="expression" dxfId="516" priority="520" stopIfTrue="1">
      <formula>Q12=CléMaladie</formula>
    </cfRule>
    <cfRule type="expression" dxfId="515" priority="540" stopIfTrue="1">
      <formula>Q12=CléCongé</formula>
    </cfRule>
    <cfRule type="expression" dxfId="514" priority="539" stopIfTrue="1">
      <formula>Q12=CléPersonnel</formula>
    </cfRule>
    <cfRule type="expression" dxfId="513" priority="538" stopIfTrue="1">
      <formula>Q12=CléMaladie</formula>
    </cfRule>
    <cfRule type="expression" dxfId="512" priority="537" stopIfTrue="1">
      <formula>Q12=CléPersonnalisée1</formula>
    </cfRule>
    <cfRule type="expression" dxfId="511" priority="536" stopIfTrue="1">
      <formula>Q12=CléPersonnalisée2</formula>
    </cfRule>
    <cfRule type="expression" priority="535" stopIfTrue="1">
      <formula>Q12=""</formula>
    </cfRule>
    <cfRule type="expression" dxfId="510" priority="546" stopIfTrue="1">
      <formula>Q12=CléCongé</formula>
    </cfRule>
    <cfRule type="expression" dxfId="509" priority="545" stopIfTrue="1">
      <formula>Q12=CléPersonnel</formula>
    </cfRule>
  </conditionalFormatting>
  <conditionalFormatting sqref="Q13:Q14">
    <cfRule type="expression" priority="529" stopIfTrue="1">
      <formula>Q13=""</formula>
    </cfRule>
    <cfRule type="expression" dxfId="508" priority="534" stopIfTrue="1">
      <formula>Q13=CléCongé</formula>
    </cfRule>
    <cfRule type="expression" dxfId="507" priority="533" stopIfTrue="1">
      <formula>Q13=CléPersonnel</formula>
    </cfRule>
    <cfRule type="expression" dxfId="506" priority="532" stopIfTrue="1">
      <formula>Q13=CléMaladie</formula>
    </cfRule>
    <cfRule type="expression" dxfId="505" priority="531" stopIfTrue="1">
      <formula>Q13=CléPersonnalisée1</formula>
    </cfRule>
    <cfRule type="expression" dxfId="504" priority="530" stopIfTrue="1">
      <formula>Q13=CléPersonnalisée2</formula>
    </cfRule>
  </conditionalFormatting>
  <conditionalFormatting sqref="R4:R9">
    <cfRule type="expression" dxfId="503" priority="420" stopIfTrue="1">
      <formula>R4=CléCongé</formula>
    </cfRule>
    <cfRule type="expression" dxfId="502" priority="416" stopIfTrue="1">
      <formula>R4=CléPersonnalisée2</formula>
    </cfRule>
    <cfRule type="expression" dxfId="501" priority="417" stopIfTrue="1">
      <formula>R4=CléPersonnalisée1</formula>
    </cfRule>
    <cfRule type="expression" dxfId="500" priority="419" stopIfTrue="1">
      <formula>R4=CléPersonnel</formula>
    </cfRule>
    <cfRule type="expression" priority="415" stopIfTrue="1">
      <formula>R4=""</formula>
    </cfRule>
    <cfRule type="expression" dxfId="499" priority="418" stopIfTrue="1">
      <formula>R4=CléMaladie</formula>
    </cfRule>
  </conditionalFormatting>
  <conditionalFormatting sqref="R4:R15">
    <cfRule type="expression" priority="409" stopIfTrue="1">
      <formula>R4=""</formula>
    </cfRule>
    <cfRule type="expression" dxfId="498" priority="410" stopIfTrue="1">
      <formula>R4=CléPersonnalisée2</formula>
    </cfRule>
    <cfRule type="expression" dxfId="497" priority="411" stopIfTrue="1">
      <formula>R4=CléPersonnalisée1</formula>
    </cfRule>
    <cfRule type="expression" dxfId="496" priority="414" stopIfTrue="1">
      <formula>R4=CléCongé</formula>
    </cfRule>
    <cfRule type="expression" dxfId="495" priority="413" stopIfTrue="1">
      <formula>R4=CléPersonnel</formula>
    </cfRule>
    <cfRule type="expression" dxfId="494" priority="412" stopIfTrue="1">
      <formula>R4=CléMaladie</formula>
    </cfRule>
  </conditionalFormatting>
  <conditionalFormatting sqref="R12:R15">
    <cfRule type="expression" dxfId="493" priority="408" stopIfTrue="1">
      <formula>R12=CléCongé</formula>
    </cfRule>
    <cfRule type="expression" priority="403" stopIfTrue="1">
      <formula>R12=""</formula>
    </cfRule>
    <cfRule type="expression" dxfId="492" priority="407" stopIfTrue="1">
      <formula>R12=CléPersonnel</formula>
    </cfRule>
    <cfRule type="expression" dxfId="491" priority="406" stopIfTrue="1">
      <formula>R12=CléMaladie</formula>
    </cfRule>
    <cfRule type="expression" dxfId="490" priority="405" stopIfTrue="1">
      <formula>R12=CléPersonnalisée1</formula>
    </cfRule>
    <cfRule type="expression" dxfId="489" priority="404" stopIfTrue="1">
      <formula>R12=CléPersonnalisée2</formula>
    </cfRule>
  </conditionalFormatting>
  <conditionalFormatting sqref="S4:S5">
    <cfRule type="expression" priority="427" stopIfTrue="1">
      <formula>S4=""</formula>
    </cfRule>
    <cfRule type="expression" dxfId="488" priority="426" stopIfTrue="1">
      <formula>S4=CléCongé</formula>
    </cfRule>
    <cfRule type="expression" dxfId="487" priority="424" stopIfTrue="1">
      <formula>S4=CléMaladie</formula>
    </cfRule>
    <cfRule type="expression" dxfId="486" priority="423" stopIfTrue="1">
      <formula>S4=CléPersonnalisée1</formula>
    </cfRule>
    <cfRule type="expression" dxfId="485" priority="422" stopIfTrue="1">
      <formula>S4=CléPersonnalisée2</formula>
    </cfRule>
    <cfRule type="expression" priority="421" stopIfTrue="1">
      <formula>S4=""</formula>
    </cfRule>
    <cfRule type="expression" dxfId="484" priority="425" stopIfTrue="1">
      <formula>S4=CléPersonnel</formula>
    </cfRule>
    <cfRule type="expression" dxfId="483" priority="432" stopIfTrue="1">
      <formula>S4=CléCongé</formula>
    </cfRule>
    <cfRule type="expression" dxfId="482" priority="431" stopIfTrue="1">
      <formula>S4=CléPersonnel</formula>
    </cfRule>
    <cfRule type="expression" dxfId="481" priority="430" stopIfTrue="1">
      <formula>S4=CléMaladie</formula>
    </cfRule>
    <cfRule type="expression" dxfId="480" priority="429" stopIfTrue="1">
      <formula>S4=CléPersonnalisée1</formula>
    </cfRule>
    <cfRule type="expression" dxfId="479" priority="428" stopIfTrue="1">
      <formula>S4=CléPersonnalisée2</formula>
    </cfRule>
  </conditionalFormatting>
  <conditionalFormatting sqref="S4:S7">
    <cfRule type="expression" dxfId="478" priority="438" stopIfTrue="1">
      <formula>S4=CléCongé</formula>
    </cfRule>
    <cfRule type="expression" dxfId="477" priority="437" stopIfTrue="1">
      <formula>S4=CléPersonnel</formula>
    </cfRule>
    <cfRule type="expression" dxfId="476" priority="436" stopIfTrue="1">
      <formula>S4=CléMaladie</formula>
    </cfRule>
    <cfRule type="expression" dxfId="475" priority="435" stopIfTrue="1">
      <formula>S4=CléPersonnalisée1</formula>
    </cfRule>
    <cfRule type="expression" dxfId="474" priority="434" stopIfTrue="1">
      <formula>S4=CléPersonnalisée2</formula>
    </cfRule>
    <cfRule type="expression" priority="433" stopIfTrue="1">
      <formula>S4=""</formula>
    </cfRule>
  </conditionalFormatting>
  <conditionalFormatting sqref="S8:S15">
    <cfRule type="expression" dxfId="473" priority="479" stopIfTrue="1">
      <formula>S8=CléPersonnel</formula>
    </cfRule>
    <cfRule type="expression" dxfId="472" priority="480" stopIfTrue="1">
      <formula>S8=CléCongé</formula>
    </cfRule>
    <cfRule type="expression" priority="475" stopIfTrue="1">
      <formula>S8=""</formula>
    </cfRule>
    <cfRule type="expression" dxfId="471" priority="476" stopIfTrue="1">
      <formula>S8=CléPersonnalisée2</formula>
    </cfRule>
    <cfRule type="expression" dxfId="470" priority="477" stopIfTrue="1">
      <formula>S8=CléPersonnalisée1</formula>
    </cfRule>
    <cfRule type="expression" dxfId="469" priority="478" stopIfTrue="1">
      <formula>S8=CléMaladie</formula>
    </cfRule>
    <cfRule type="expression" dxfId="468" priority="449" stopIfTrue="1">
      <formula>S8=CléPersonnel</formula>
    </cfRule>
    <cfRule type="expression" dxfId="467" priority="450" stopIfTrue="1">
      <formula>S8=CléCongé</formula>
    </cfRule>
    <cfRule type="expression" dxfId="466" priority="447" stopIfTrue="1">
      <formula>S8=CléPersonnalisée1</formula>
    </cfRule>
    <cfRule type="expression" dxfId="465" priority="448" stopIfTrue="1">
      <formula>S8=CléMaladie</formula>
    </cfRule>
    <cfRule type="expression" dxfId="464" priority="446" stopIfTrue="1">
      <formula>S8=CléPersonnalisée2</formula>
    </cfRule>
    <cfRule type="expression" priority="445" stopIfTrue="1">
      <formula>S8=""</formula>
    </cfRule>
  </conditionalFormatting>
  <conditionalFormatting sqref="S12:S15">
    <cfRule type="expression" dxfId="463" priority="468" stopIfTrue="1">
      <formula>S12=CléCongé</formula>
    </cfRule>
    <cfRule type="expression" dxfId="462" priority="459" stopIfTrue="1">
      <formula>S12=CléPersonnalisée1</formula>
    </cfRule>
    <cfRule type="expression" dxfId="461" priority="464" stopIfTrue="1">
      <formula>S12=CléPersonnalisée2</formula>
    </cfRule>
    <cfRule type="expression" priority="439" stopIfTrue="1">
      <formula>S12=""</formula>
    </cfRule>
    <cfRule type="expression" dxfId="460" priority="467" stopIfTrue="1">
      <formula>S12=CléPersonnel</formula>
    </cfRule>
    <cfRule type="expression" dxfId="459" priority="466" stopIfTrue="1">
      <formula>S12=CléMaladie</formula>
    </cfRule>
    <cfRule type="expression" priority="463" stopIfTrue="1">
      <formula>S12=""</formula>
    </cfRule>
    <cfRule type="expression" dxfId="458" priority="462" stopIfTrue="1">
      <formula>S12=CléCongé</formula>
    </cfRule>
    <cfRule type="expression" dxfId="457" priority="461" stopIfTrue="1">
      <formula>S12=CléPersonnel</formula>
    </cfRule>
    <cfRule type="expression" dxfId="456" priority="460" stopIfTrue="1">
      <formula>S12=CléMaladie</formula>
    </cfRule>
    <cfRule type="expression" dxfId="455" priority="458" stopIfTrue="1">
      <formula>S12=CléPersonnalisée2</formula>
    </cfRule>
    <cfRule type="expression" priority="457" stopIfTrue="1">
      <formula>S12=""</formula>
    </cfRule>
    <cfRule type="expression" dxfId="454" priority="465" stopIfTrue="1">
      <formula>S12=CléPersonnalisée1</formula>
    </cfRule>
    <cfRule type="expression" dxfId="453" priority="444" stopIfTrue="1">
      <formula>S12=CléCongé</formula>
    </cfRule>
    <cfRule type="expression" dxfId="452" priority="443" stopIfTrue="1">
      <formula>S12=CléPersonnel</formula>
    </cfRule>
    <cfRule type="expression" dxfId="451" priority="442" stopIfTrue="1">
      <formula>S12=CléMaladie</formula>
    </cfRule>
    <cfRule type="expression" dxfId="450" priority="441" stopIfTrue="1">
      <formula>S12=CléPersonnalisée1</formula>
    </cfRule>
    <cfRule type="expression" dxfId="449" priority="440" stopIfTrue="1">
      <formula>S12=CléPersonnalisée2</formula>
    </cfRule>
  </conditionalFormatting>
  <conditionalFormatting sqref="S13:S14">
    <cfRule type="expression" priority="451" stopIfTrue="1">
      <formula>S13=""</formula>
    </cfRule>
    <cfRule type="expression" dxfId="448" priority="453" stopIfTrue="1">
      <formula>S13=CléPersonnalisée1</formula>
    </cfRule>
    <cfRule type="expression" dxfId="447" priority="455" stopIfTrue="1">
      <formula>S13=CléPersonnel</formula>
    </cfRule>
    <cfRule type="expression" dxfId="446" priority="456" stopIfTrue="1">
      <formula>S13=CléCongé</formula>
    </cfRule>
    <cfRule type="expression" dxfId="445" priority="454" stopIfTrue="1">
      <formula>S13=CléMaladie</formula>
    </cfRule>
    <cfRule type="expression" dxfId="444" priority="452" stopIfTrue="1">
      <formula>S13=CléPersonnalisée2</formula>
    </cfRule>
  </conditionalFormatting>
  <conditionalFormatting sqref="U4:U5">
    <cfRule type="expression" dxfId="443" priority="105" stopIfTrue="1">
      <formula>U4=CléPersonnalisée1</formula>
    </cfRule>
    <cfRule type="expression" dxfId="442" priority="106" stopIfTrue="1">
      <formula>U4=CléMaladie</formula>
    </cfRule>
    <cfRule type="expression" dxfId="441" priority="108" stopIfTrue="1">
      <formula>U4=CléCongé</formula>
    </cfRule>
    <cfRule type="expression" dxfId="440" priority="104" stopIfTrue="1">
      <formula>U4=CléPersonnalisée2</formula>
    </cfRule>
    <cfRule type="expression" priority="97" stopIfTrue="1">
      <formula>U4=""</formula>
    </cfRule>
    <cfRule type="expression" dxfId="439" priority="98" stopIfTrue="1">
      <formula>U4=CléPersonnalisée2</formula>
    </cfRule>
    <cfRule type="expression" dxfId="438" priority="100" stopIfTrue="1">
      <formula>U4=CléMaladie</formula>
    </cfRule>
    <cfRule type="expression" dxfId="437" priority="101" stopIfTrue="1">
      <formula>U4=CléPersonnel</formula>
    </cfRule>
    <cfRule type="expression" dxfId="436" priority="102" stopIfTrue="1">
      <formula>U4=CléCongé</formula>
    </cfRule>
    <cfRule type="expression" priority="103" stopIfTrue="1">
      <formula>U4=""</formula>
    </cfRule>
    <cfRule type="expression" dxfId="435" priority="107" stopIfTrue="1">
      <formula>U4=CléPersonnel</formula>
    </cfRule>
    <cfRule type="expression" dxfId="434" priority="99" stopIfTrue="1">
      <formula>U4=CléPersonnalisée1</formula>
    </cfRule>
  </conditionalFormatting>
  <conditionalFormatting sqref="U4:U7">
    <cfRule type="expression" dxfId="433" priority="114" stopIfTrue="1">
      <formula>U4=CléCongé</formula>
    </cfRule>
    <cfRule type="expression" dxfId="432" priority="113" stopIfTrue="1">
      <formula>U4=CléPersonnel</formula>
    </cfRule>
    <cfRule type="expression" dxfId="431" priority="112" stopIfTrue="1">
      <formula>U4=CléMaladie</formula>
    </cfRule>
    <cfRule type="expression" priority="109" stopIfTrue="1">
      <formula>U4=""</formula>
    </cfRule>
    <cfRule type="expression" dxfId="430" priority="110" stopIfTrue="1">
      <formula>U4=CléPersonnalisée2</formula>
    </cfRule>
    <cfRule type="expression" dxfId="429" priority="111" stopIfTrue="1">
      <formula>U4=CléPersonnalisée1</formula>
    </cfRule>
  </conditionalFormatting>
  <conditionalFormatting sqref="U8:U15">
    <cfRule type="expression" dxfId="428" priority="123" stopIfTrue="1">
      <formula>U8=CléPersonnalisée1</formula>
    </cfRule>
    <cfRule type="expression" dxfId="427" priority="124" stopIfTrue="1">
      <formula>U8=CléMaladie</formula>
    </cfRule>
    <cfRule type="expression" dxfId="426" priority="125" stopIfTrue="1">
      <formula>U8=CléPersonnel</formula>
    </cfRule>
    <cfRule type="expression" dxfId="425" priority="126" stopIfTrue="1">
      <formula>U8=CléCongé</formula>
    </cfRule>
    <cfRule type="expression" priority="151" stopIfTrue="1">
      <formula>U8=""</formula>
    </cfRule>
    <cfRule type="expression" dxfId="424" priority="152" stopIfTrue="1">
      <formula>U8=CléPersonnalisée2</formula>
    </cfRule>
    <cfRule type="expression" dxfId="423" priority="154" stopIfTrue="1">
      <formula>U8=CléMaladie</formula>
    </cfRule>
    <cfRule type="expression" dxfId="422" priority="155" stopIfTrue="1">
      <formula>U8=CléPersonnel</formula>
    </cfRule>
    <cfRule type="expression" dxfId="421" priority="156" stopIfTrue="1">
      <formula>U8=CléCongé</formula>
    </cfRule>
    <cfRule type="expression" dxfId="420" priority="153" stopIfTrue="1">
      <formula>U8=CléPersonnalisée1</formula>
    </cfRule>
    <cfRule type="expression" priority="121" stopIfTrue="1">
      <formula>U8=""</formula>
    </cfRule>
    <cfRule type="expression" dxfId="419" priority="122" stopIfTrue="1">
      <formula>U8=CléPersonnalisée2</formula>
    </cfRule>
  </conditionalFormatting>
  <conditionalFormatting sqref="U12:U15">
    <cfRule type="expression" dxfId="418" priority="119" stopIfTrue="1">
      <formula>U12=CléPersonnel</formula>
    </cfRule>
    <cfRule type="expression" dxfId="417" priority="120" stopIfTrue="1">
      <formula>U12=CléCongé</formula>
    </cfRule>
    <cfRule type="expression" dxfId="416" priority="117" stopIfTrue="1">
      <formula>U12=CléPersonnalisée1</formula>
    </cfRule>
    <cfRule type="expression" dxfId="415" priority="116" stopIfTrue="1">
      <formula>U12=CléPersonnalisée2</formula>
    </cfRule>
    <cfRule type="expression" priority="115" stopIfTrue="1">
      <formula>U12=""</formula>
    </cfRule>
    <cfRule type="expression" dxfId="414" priority="140" stopIfTrue="1">
      <formula>U12=CléPersonnalisée2</formula>
    </cfRule>
    <cfRule type="expression" dxfId="413" priority="141" stopIfTrue="1">
      <formula>U12=CléPersonnalisée1</formula>
    </cfRule>
    <cfRule type="expression" dxfId="412" priority="144" stopIfTrue="1">
      <formula>U12=CléCongé</formula>
    </cfRule>
    <cfRule type="expression" dxfId="411" priority="136" stopIfTrue="1">
      <formula>U12=CléMaladie</formula>
    </cfRule>
    <cfRule type="expression" dxfId="410" priority="137" stopIfTrue="1">
      <formula>U12=CléPersonnel</formula>
    </cfRule>
    <cfRule type="expression" dxfId="409" priority="143" stopIfTrue="1">
      <formula>U12=CléPersonnel</formula>
    </cfRule>
    <cfRule type="expression" dxfId="408" priority="138" stopIfTrue="1">
      <formula>U12=CléCongé</formula>
    </cfRule>
    <cfRule type="expression" priority="139" stopIfTrue="1">
      <formula>U12=""</formula>
    </cfRule>
    <cfRule type="expression" dxfId="407" priority="142" stopIfTrue="1">
      <formula>U12=CléMaladie</formula>
    </cfRule>
    <cfRule type="expression" priority="133" stopIfTrue="1">
      <formula>U12=""</formula>
    </cfRule>
    <cfRule type="expression" dxfId="406" priority="134" stopIfTrue="1">
      <formula>U12=CléPersonnalisée2</formula>
    </cfRule>
    <cfRule type="expression" dxfId="405" priority="135" stopIfTrue="1">
      <formula>U12=CléPersonnalisée1</formula>
    </cfRule>
    <cfRule type="expression" dxfId="404" priority="118" stopIfTrue="1">
      <formula>U12=CléMaladie</formula>
    </cfRule>
  </conditionalFormatting>
  <conditionalFormatting sqref="U13:U14">
    <cfRule type="expression" dxfId="403" priority="128" stopIfTrue="1">
      <formula>U13=CléPersonnalisée2</formula>
    </cfRule>
    <cfRule type="expression" dxfId="402" priority="130" stopIfTrue="1">
      <formula>U13=CléMaladie</formula>
    </cfRule>
    <cfRule type="expression" dxfId="401" priority="131" stopIfTrue="1">
      <formula>U13=CléPersonnel</formula>
    </cfRule>
    <cfRule type="expression" dxfId="400" priority="129" stopIfTrue="1">
      <formula>U13=CléPersonnalisée1</formula>
    </cfRule>
    <cfRule type="expression" dxfId="399" priority="132" stopIfTrue="1">
      <formula>U13=CléCongé</formula>
    </cfRule>
    <cfRule type="expression" priority="127" stopIfTrue="1">
      <formula>U13=""</formula>
    </cfRule>
  </conditionalFormatting>
  <conditionalFormatting sqref="V4:V9">
    <cfRule type="expression" priority="31" stopIfTrue="1">
      <formula>V4=""</formula>
    </cfRule>
    <cfRule type="expression" dxfId="398" priority="33" stopIfTrue="1">
      <formula>V4=CléPersonnalisée1</formula>
    </cfRule>
    <cfRule type="expression" dxfId="397" priority="35" stopIfTrue="1">
      <formula>V4=CléPersonnel</formula>
    </cfRule>
    <cfRule type="expression" dxfId="396" priority="36" stopIfTrue="1">
      <formula>V4=CléCongé</formula>
    </cfRule>
    <cfRule type="expression" dxfId="395" priority="32" stopIfTrue="1">
      <formula>V4=CléPersonnalisée2</formula>
    </cfRule>
    <cfRule type="expression" dxfId="394" priority="34" stopIfTrue="1">
      <formula>V4=CléMaladie</formula>
    </cfRule>
  </conditionalFormatting>
  <conditionalFormatting sqref="V4:V15">
    <cfRule type="expression" dxfId="393" priority="30" stopIfTrue="1">
      <formula>V4=CléCongé</formula>
    </cfRule>
    <cfRule type="expression" dxfId="392" priority="29" stopIfTrue="1">
      <formula>V4=CléPersonnel</formula>
    </cfRule>
    <cfRule type="expression" dxfId="391" priority="28" stopIfTrue="1">
      <formula>V4=CléMaladie</formula>
    </cfRule>
    <cfRule type="expression" dxfId="390" priority="27" stopIfTrue="1">
      <formula>V4=CléPersonnalisée1</formula>
    </cfRule>
    <cfRule type="expression" dxfId="389" priority="26" stopIfTrue="1">
      <formula>V4=CléPersonnalisée2</formula>
    </cfRule>
    <cfRule type="expression" priority="25" stopIfTrue="1">
      <formula>V4=""</formula>
    </cfRule>
  </conditionalFormatting>
  <conditionalFormatting sqref="V12:V15">
    <cfRule type="expression" dxfId="388" priority="24" stopIfTrue="1">
      <formula>V12=CléCongé</formula>
    </cfRule>
    <cfRule type="expression" dxfId="387" priority="23" stopIfTrue="1">
      <formula>V12=CléPersonnel</formula>
    </cfRule>
    <cfRule type="expression" dxfId="386" priority="22" stopIfTrue="1">
      <formula>V12=CléMaladie</formula>
    </cfRule>
    <cfRule type="expression" dxfId="385" priority="21" stopIfTrue="1">
      <formula>V12=CléPersonnalisée1</formula>
    </cfRule>
    <cfRule type="expression" priority="19" stopIfTrue="1">
      <formula>V12=""</formula>
    </cfRule>
    <cfRule type="expression" dxfId="384" priority="20" stopIfTrue="1">
      <formula>V12=CléPersonnalisée2</formula>
    </cfRule>
  </conditionalFormatting>
  <conditionalFormatting sqref="W4:W5">
    <cfRule type="expression" priority="43" stopIfTrue="1">
      <formula>W4=""</formula>
    </cfRule>
    <cfRule type="expression" dxfId="383" priority="42" stopIfTrue="1">
      <formula>W4=CléCongé</formula>
    </cfRule>
    <cfRule type="expression" dxfId="382" priority="41" stopIfTrue="1">
      <formula>W4=CléPersonnel</formula>
    </cfRule>
    <cfRule type="expression" dxfId="381" priority="40" stopIfTrue="1">
      <formula>W4=CléMaladie</formula>
    </cfRule>
    <cfRule type="expression" dxfId="380" priority="39" stopIfTrue="1">
      <formula>W4=CléPersonnalisée1</formula>
    </cfRule>
    <cfRule type="expression" dxfId="379" priority="38" stopIfTrue="1">
      <formula>W4=CléPersonnalisée2</formula>
    </cfRule>
    <cfRule type="expression" priority="37" stopIfTrue="1">
      <formula>W4=""</formula>
    </cfRule>
    <cfRule type="expression" dxfId="378" priority="48" stopIfTrue="1">
      <formula>W4=CléCongé</formula>
    </cfRule>
    <cfRule type="expression" dxfId="377" priority="47" stopIfTrue="1">
      <formula>W4=CléPersonnel</formula>
    </cfRule>
    <cfRule type="expression" dxfId="376" priority="46" stopIfTrue="1">
      <formula>W4=CléMaladie</formula>
    </cfRule>
    <cfRule type="expression" dxfId="375" priority="45" stopIfTrue="1">
      <formula>W4=CléPersonnalisée1</formula>
    </cfRule>
    <cfRule type="expression" dxfId="374" priority="44" stopIfTrue="1">
      <formula>W4=CléPersonnalisée2</formula>
    </cfRule>
  </conditionalFormatting>
  <conditionalFormatting sqref="W4:W7">
    <cfRule type="expression" dxfId="373" priority="51" stopIfTrue="1">
      <formula>W4=CléPersonnalisée1</formula>
    </cfRule>
    <cfRule type="expression" priority="49" stopIfTrue="1">
      <formula>W4=""</formula>
    </cfRule>
    <cfRule type="expression" dxfId="372" priority="50" stopIfTrue="1">
      <formula>W4=CléPersonnalisée2</formula>
    </cfRule>
    <cfRule type="expression" dxfId="371" priority="52" stopIfTrue="1">
      <formula>W4=CléMaladie</formula>
    </cfRule>
    <cfRule type="expression" dxfId="370" priority="53" stopIfTrue="1">
      <formula>W4=CléPersonnel</formula>
    </cfRule>
    <cfRule type="expression" dxfId="369" priority="54" stopIfTrue="1">
      <formula>W4=CléCongé</formula>
    </cfRule>
  </conditionalFormatting>
  <conditionalFormatting sqref="W8:W15">
    <cfRule type="expression" dxfId="368" priority="64" stopIfTrue="1">
      <formula>W8=CléMaladie</formula>
    </cfRule>
    <cfRule type="expression" priority="61" stopIfTrue="1">
      <formula>W8=""</formula>
    </cfRule>
    <cfRule type="expression" dxfId="367" priority="94" stopIfTrue="1">
      <formula>W8=CléMaladie</formula>
    </cfRule>
    <cfRule type="expression" dxfId="366" priority="66" stopIfTrue="1">
      <formula>W8=CléCongé</formula>
    </cfRule>
    <cfRule type="expression" dxfId="365" priority="62" stopIfTrue="1">
      <formula>W8=CléPersonnalisée2</formula>
    </cfRule>
    <cfRule type="expression" dxfId="364" priority="63" stopIfTrue="1">
      <formula>W8=CléPersonnalisée1</formula>
    </cfRule>
    <cfRule type="expression" dxfId="363" priority="65" stopIfTrue="1">
      <formula>W8=CléPersonnel</formula>
    </cfRule>
    <cfRule type="expression" dxfId="362" priority="92" stopIfTrue="1">
      <formula>W8=CléPersonnalisée2</formula>
    </cfRule>
    <cfRule type="expression" priority="91" stopIfTrue="1">
      <formula>W8=""</formula>
    </cfRule>
    <cfRule type="expression" dxfId="361" priority="93" stopIfTrue="1">
      <formula>W8=CléPersonnalisée1</formula>
    </cfRule>
    <cfRule type="expression" dxfId="360" priority="95" stopIfTrue="1">
      <formula>W8=CléPersonnel</formula>
    </cfRule>
    <cfRule type="expression" dxfId="359" priority="96" stopIfTrue="1">
      <formula>W8=CléCongé</formula>
    </cfRule>
  </conditionalFormatting>
  <conditionalFormatting sqref="W12:W15">
    <cfRule type="expression" dxfId="358" priority="60" stopIfTrue="1">
      <formula>W12=CléCongé</formula>
    </cfRule>
    <cfRule type="expression" dxfId="357" priority="81" stopIfTrue="1">
      <formula>W12=CléPersonnalisée1</formula>
    </cfRule>
    <cfRule type="expression" dxfId="356" priority="57" stopIfTrue="1">
      <formula>W12=CléPersonnalisée1</formula>
    </cfRule>
    <cfRule type="expression" priority="55" stopIfTrue="1">
      <formula>W12=""</formula>
    </cfRule>
    <cfRule type="expression" dxfId="355" priority="76" stopIfTrue="1">
      <formula>W12=CléMaladie</formula>
    </cfRule>
    <cfRule type="expression" dxfId="354" priority="77" stopIfTrue="1">
      <formula>W12=CléPersonnel</formula>
    </cfRule>
    <cfRule type="expression" dxfId="353" priority="78" stopIfTrue="1">
      <formula>W12=CléCongé</formula>
    </cfRule>
    <cfRule type="expression" priority="79" stopIfTrue="1">
      <formula>W12=""</formula>
    </cfRule>
    <cfRule type="expression" priority="73" stopIfTrue="1">
      <formula>W12=""</formula>
    </cfRule>
    <cfRule type="expression" dxfId="352" priority="82" stopIfTrue="1">
      <formula>W12=CléMaladie</formula>
    </cfRule>
    <cfRule type="expression" dxfId="351" priority="83" stopIfTrue="1">
      <formula>W12=CléPersonnel</formula>
    </cfRule>
    <cfRule type="expression" dxfId="350" priority="84" stopIfTrue="1">
      <formula>W12=CléCongé</formula>
    </cfRule>
    <cfRule type="expression" dxfId="349" priority="74" stopIfTrue="1">
      <formula>W12=CléPersonnalisée2</formula>
    </cfRule>
    <cfRule type="expression" dxfId="348" priority="75" stopIfTrue="1">
      <formula>W12=CléPersonnalisée1</formula>
    </cfRule>
    <cfRule type="expression" dxfId="347" priority="56" stopIfTrue="1">
      <formula>W12=CléPersonnalisée2</formula>
    </cfRule>
    <cfRule type="expression" dxfId="346" priority="58" stopIfTrue="1">
      <formula>W12=CléMaladie</formula>
    </cfRule>
    <cfRule type="expression" dxfId="345" priority="59" stopIfTrue="1">
      <formula>W12=CléPersonnel</formula>
    </cfRule>
    <cfRule type="expression" dxfId="344" priority="80" stopIfTrue="1">
      <formula>W12=CléPersonnalisée2</formula>
    </cfRule>
  </conditionalFormatting>
  <conditionalFormatting sqref="W13:W14">
    <cfRule type="expression" dxfId="343" priority="72" stopIfTrue="1">
      <formula>W13=CléCongé</formula>
    </cfRule>
    <cfRule type="expression" dxfId="342" priority="70" stopIfTrue="1">
      <formula>W13=CléMaladie</formula>
    </cfRule>
    <cfRule type="expression" dxfId="341" priority="69" stopIfTrue="1">
      <formula>W13=CléPersonnalisée1</formula>
    </cfRule>
    <cfRule type="expression" dxfId="340" priority="71" stopIfTrue="1">
      <formula>W13=CléPersonnel</formula>
    </cfRule>
    <cfRule type="expression" dxfId="339" priority="68" stopIfTrue="1">
      <formula>W13=CléPersonnalisée2</formula>
    </cfRule>
    <cfRule type="expression" priority="67" stopIfTrue="1">
      <formula>W13=""</formula>
    </cfRule>
  </conditionalFormatting>
  <conditionalFormatting sqref="Y4:Y5">
    <cfRule type="expression" priority="331" stopIfTrue="1">
      <formula>Y4=""</formula>
    </cfRule>
    <cfRule type="expression" dxfId="338" priority="335" stopIfTrue="1">
      <formula>Y4=CléPersonnel</formula>
    </cfRule>
    <cfRule type="expression" dxfId="337" priority="332" stopIfTrue="1">
      <formula>Y4=CléPersonnalisée2</formula>
    </cfRule>
    <cfRule type="expression" dxfId="336" priority="333" stopIfTrue="1">
      <formula>Y4=CléPersonnalisée1</formula>
    </cfRule>
    <cfRule type="expression" dxfId="335" priority="334" stopIfTrue="1">
      <formula>Y4=CléMaladie</formula>
    </cfRule>
    <cfRule type="expression" dxfId="334" priority="336" stopIfTrue="1">
      <formula>Y4=CléCongé</formula>
    </cfRule>
    <cfRule type="expression" dxfId="333" priority="328" stopIfTrue="1">
      <formula>Y4=CléMaladie</formula>
    </cfRule>
    <cfRule type="expression" priority="325" stopIfTrue="1">
      <formula>Y4=""</formula>
    </cfRule>
    <cfRule type="expression" dxfId="332" priority="326" stopIfTrue="1">
      <formula>Y4=CléPersonnalisée2</formula>
    </cfRule>
    <cfRule type="expression" dxfId="331" priority="327" stopIfTrue="1">
      <formula>Y4=CléPersonnalisée1</formula>
    </cfRule>
    <cfRule type="expression" dxfId="330" priority="329" stopIfTrue="1">
      <formula>Y4=CléPersonnel</formula>
    </cfRule>
    <cfRule type="expression" dxfId="329" priority="330" stopIfTrue="1">
      <formula>Y4=CléCongé</formula>
    </cfRule>
  </conditionalFormatting>
  <conditionalFormatting sqref="Y4:Y7">
    <cfRule type="expression" dxfId="328" priority="338" stopIfTrue="1">
      <formula>Y4=CléPersonnalisée2</formula>
    </cfRule>
    <cfRule type="expression" dxfId="327" priority="339" stopIfTrue="1">
      <formula>Y4=CléPersonnalisée1</formula>
    </cfRule>
    <cfRule type="expression" dxfId="326" priority="340" stopIfTrue="1">
      <formula>Y4=CléMaladie</formula>
    </cfRule>
    <cfRule type="expression" dxfId="325" priority="341" stopIfTrue="1">
      <formula>Y4=CléPersonnel</formula>
    </cfRule>
    <cfRule type="expression" dxfId="324" priority="342" stopIfTrue="1">
      <formula>Y4=CléCongé</formula>
    </cfRule>
    <cfRule type="expression" priority="337" stopIfTrue="1">
      <formula>Y4=""</formula>
    </cfRule>
  </conditionalFormatting>
  <conditionalFormatting sqref="Y8:Y15">
    <cfRule type="expression" priority="349" stopIfTrue="1">
      <formula>Y8=""</formula>
    </cfRule>
    <cfRule type="expression" dxfId="323" priority="350" stopIfTrue="1">
      <formula>Y8=CléPersonnalisée2</formula>
    </cfRule>
    <cfRule type="expression" priority="379" stopIfTrue="1">
      <formula>Y8=""</formula>
    </cfRule>
    <cfRule type="expression" dxfId="322" priority="351" stopIfTrue="1">
      <formula>Y8=CléPersonnalisée1</formula>
    </cfRule>
    <cfRule type="expression" dxfId="321" priority="352" stopIfTrue="1">
      <formula>Y8=CléMaladie</formula>
    </cfRule>
    <cfRule type="expression" dxfId="320" priority="380" stopIfTrue="1">
      <formula>Y8=CléPersonnalisée2</formula>
    </cfRule>
    <cfRule type="expression" dxfId="319" priority="353" stopIfTrue="1">
      <formula>Y8=CléPersonnel</formula>
    </cfRule>
    <cfRule type="expression" dxfId="318" priority="354" stopIfTrue="1">
      <formula>Y8=CléCongé</formula>
    </cfRule>
    <cfRule type="expression" dxfId="317" priority="384" stopIfTrue="1">
      <formula>Y8=CléCongé</formula>
    </cfRule>
    <cfRule type="expression" dxfId="316" priority="383" stopIfTrue="1">
      <formula>Y8=CléPersonnel</formula>
    </cfRule>
    <cfRule type="expression" dxfId="315" priority="382" stopIfTrue="1">
      <formula>Y8=CléMaladie</formula>
    </cfRule>
    <cfRule type="expression" dxfId="314" priority="381" stopIfTrue="1">
      <formula>Y8=CléPersonnalisée1</formula>
    </cfRule>
  </conditionalFormatting>
  <conditionalFormatting sqref="Y12:Y15">
    <cfRule type="expression" priority="343" stopIfTrue="1">
      <formula>Y12=""</formula>
    </cfRule>
    <cfRule type="expression" dxfId="313" priority="365" stopIfTrue="1">
      <formula>Y12=CléPersonnel</formula>
    </cfRule>
    <cfRule type="expression" dxfId="312" priority="372" stopIfTrue="1">
      <formula>Y12=CléCongé</formula>
    </cfRule>
    <cfRule type="expression" dxfId="311" priority="371" stopIfTrue="1">
      <formula>Y12=CléPersonnel</formula>
    </cfRule>
    <cfRule type="expression" dxfId="310" priority="370" stopIfTrue="1">
      <formula>Y12=CléMaladie</formula>
    </cfRule>
    <cfRule type="expression" dxfId="309" priority="369" stopIfTrue="1">
      <formula>Y12=CléPersonnalisée1</formula>
    </cfRule>
    <cfRule type="expression" dxfId="308" priority="368" stopIfTrue="1">
      <formula>Y12=CléPersonnalisée2</formula>
    </cfRule>
    <cfRule type="expression" priority="367" stopIfTrue="1">
      <formula>Y12=""</formula>
    </cfRule>
    <cfRule type="expression" dxfId="307" priority="366" stopIfTrue="1">
      <formula>Y12=CléCongé</formula>
    </cfRule>
    <cfRule type="expression" dxfId="306" priority="346" stopIfTrue="1">
      <formula>Y12=CléMaladie</formula>
    </cfRule>
    <cfRule type="expression" dxfId="305" priority="364" stopIfTrue="1">
      <formula>Y12=CléMaladie</formula>
    </cfRule>
    <cfRule type="expression" dxfId="304" priority="363" stopIfTrue="1">
      <formula>Y12=CléPersonnalisée1</formula>
    </cfRule>
    <cfRule type="expression" dxfId="303" priority="362" stopIfTrue="1">
      <formula>Y12=CléPersonnalisée2</formula>
    </cfRule>
    <cfRule type="expression" priority="361" stopIfTrue="1">
      <formula>Y12=""</formula>
    </cfRule>
    <cfRule type="expression" dxfId="302" priority="348" stopIfTrue="1">
      <formula>Y12=CléCongé</formula>
    </cfRule>
    <cfRule type="expression" dxfId="301" priority="347" stopIfTrue="1">
      <formula>Y12=CléPersonnel</formula>
    </cfRule>
    <cfRule type="expression" dxfId="300" priority="345" stopIfTrue="1">
      <formula>Y12=CléPersonnalisée1</formula>
    </cfRule>
    <cfRule type="expression" dxfId="299" priority="344" stopIfTrue="1">
      <formula>Y12=CléPersonnalisée2</formula>
    </cfRule>
  </conditionalFormatting>
  <conditionalFormatting sqref="Y13:Y14">
    <cfRule type="expression" dxfId="298" priority="358" stopIfTrue="1">
      <formula>Y13=CléMaladie</formula>
    </cfRule>
    <cfRule type="expression" priority="355" stopIfTrue="1">
      <formula>Y13=""</formula>
    </cfRule>
    <cfRule type="expression" dxfId="297" priority="359" stopIfTrue="1">
      <formula>Y13=CléPersonnel</formula>
    </cfRule>
    <cfRule type="expression" dxfId="296" priority="357" stopIfTrue="1">
      <formula>Y13=CléPersonnalisée1</formula>
    </cfRule>
    <cfRule type="expression" dxfId="295" priority="356" stopIfTrue="1">
      <formula>Y13=CléPersonnalisée2</formula>
    </cfRule>
    <cfRule type="expression" dxfId="294" priority="360" stopIfTrue="1">
      <formula>Y13=CléCongé</formula>
    </cfRule>
  </conditionalFormatting>
  <conditionalFormatting sqref="Z4:Z9">
    <cfRule type="expression" priority="259" stopIfTrue="1">
      <formula>Z4=""</formula>
    </cfRule>
    <cfRule type="expression" dxfId="293" priority="260" stopIfTrue="1">
      <formula>Z4=CléPersonnalisée2</formula>
    </cfRule>
    <cfRule type="expression" dxfId="292" priority="261" stopIfTrue="1">
      <formula>Z4=CléPersonnalisée1</formula>
    </cfRule>
    <cfRule type="expression" dxfId="291" priority="262" stopIfTrue="1">
      <formula>Z4=CléMaladie</formula>
    </cfRule>
    <cfRule type="expression" dxfId="290" priority="263" stopIfTrue="1">
      <formula>Z4=CléPersonnel</formula>
    </cfRule>
    <cfRule type="expression" dxfId="289" priority="264" stopIfTrue="1">
      <formula>Z4=CléCongé</formula>
    </cfRule>
  </conditionalFormatting>
  <conditionalFormatting sqref="Z4:Z15">
    <cfRule type="expression" dxfId="288" priority="257" stopIfTrue="1">
      <formula>Z4=CléPersonnel</formula>
    </cfRule>
    <cfRule type="expression" dxfId="287" priority="258" stopIfTrue="1">
      <formula>Z4=CléCongé</formula>
    </cfRule>
    <cfRule type="expression" priority="253" stopIfTrue="1">
      <formula>Z4=""</formula>
    </cfRule>
    <cfRule type="expression" dxfId="286" priority="254" stopIfTrue="1">
      <formula>Z4=CléPersonnalisée2</formula>
    </cfRule>
    <cfRule type="expression" dxfId="285" priority="255" stopIfTrue="1">
      <formula>Z4=CléPersonnalisée1</formula>
    </cfRule>
    <cfRule type="expression" dxfId="284" priority="256" stopIfTrue="1">
      <formula>Z4=CléMaladie</formula>
    </cfRule>
  </conditionalFormatting>
  <conditionalFormatting sqref="Z12:Z15">
    <cfRule type="expression" dxfId="283" priority="250" stopIfTrue="1">
      <formula>Z12=CléMaladie</formula>
    </cfRule>
    <cfRule type="expression" dxfId="282" priority="248" stopIfTrue="1">
      <formula>Z12=CléPersonnalisée2</formula>
    </cfRule>
    <cfRule type="expression" priority="247" stopIfTrue="1">
      <formula>Z12=""</formula>
    </cfRule>
    <cfRule type="expression" dxfId="281" priority="249" stopIfTrue="1">
      <formula>Z12=CléPersonnalisée1</formula>
    </cfRule>
    <cfRule type="expression" dxfId="280" priority="251" stopIfTrue="1">
      <formula>Z12=CléPersonnel</formula>
    </cfRule>
    <cfRule type="expression" dxfId="279" priority="252" stopIfTrue="1">
      <formula>Z12=CléCongé</formula>
    </cfRule>
  </conditionalFormatting>
  <conditionalFormatting sqref="AA4:AA5">
    <cfRule type="expression" dxfId="278" priority="267" stopIfTrue="1">
      <formula>AA4=CléPersonnalisée1</formula>
    </cfRule>
    <cfRule type="expression" dxfId="277" priority="276" stopIfTrue="1">
      <formula>AA4=CléCongé</formula>
    </cfRule>
    <cfRule type="expression" dxfId="276" priority="275" stopIfTrue="1">
      <formula>AA4=CléPersonnel</formula>
    </cfRule>
    <cfRule type="expression" dxfId="275" priority="274" stopIfTrue="1">
      <formula>AA4=CléMaladie</formula>
    </cfRule>
    <cfRule type="expression" dxfId="274" priority="273" stopIfTrue="1">
      <formula>AA4=CléPersonnalisée1</formula>
    </cfRule>
    <cfRule type="expression" priority="265" stopIfTrue="1">
      <formula>AA4=""</formula>
    </cfRule>
    <cfRule type="expression" dxfId="273" priority="268" stopIfTrue="1">
      <formula>AA4=CléMaladie</formula>
    </cfRule>
    <cfRule type="expression" dxfId="272" priority="272" stopIfTrue="1">
      <formula>AA4=CléPersonnalisée2</formula>
    </cfRule>
    <cfRule type="expression" priority="271" stopIfTrue="1">
      <formula>AA4=""</formula>
    </cfRule>
    <cfRule type="expression" dxfId="271" priority="266" stopIfTrue="1">
      <formula>AA4=CléPersonnalisée2</formula>
    </cfRule>
    <cfRule type="expression" dxfId="270" priority="270" stopIfTrue="1">
      <formula>AA4=CléCongé</formula>
    </cfRule>
    <cfRule type="expression" dxfId="269" priority="269" stopIfTrue="1">
      <formula>AA4=CléPersonnel</formula>
    </cfRule>
  </conditionalFormatting>
  <conditionalFormatting sqref="AA4:AA7">
    <cfRule type="expression" dxfId="268" priority="278" stopIfTrue="1">
      <formula>AA4=CléPersonnalisée2</formula>
    </cfRule>
    <cfRule type="expression" dxfId="267" priority="279" stopIfTrue="1">
      <formula>AA4=CléPersonnalisée1</formula>
    </cfRule>
    <cfRule type="expression" dxfId="266" priority="280" stopIfTrue="1">
      <formula>AA4=CléMaladie</formula>
    </cfRule>
    <cfRule type="expression" dxfId="265" priority="281" stopIfTrue="1">
      <formula>AA4=CléPersonnel</formula>
    </cfRule>
    <cfRule type="expression" dxfId="264" priority="282" stopIfTrue="1">
      <formula>AA4=CléCongé</formula>
    </cfRule>
    <cfRule type="expression" priority="277" stopIfTrue="1">
      <formula>AA4=""</formula>
    </cfRule>
  </conditionalFormatting>
  <conditionalFormatting sqref="AA8:AA15">
    <cfRule type="expression" dxfId="263" priority="290" stopIfTrue="1">
      <formula>AA8=CléPersonnalisée2</formula>
    </cfRule>
    <cfRule type="expression" dxfId="262" priority="323" stopIfTrue="1">
      <formula>AA8=CléPersonnel</formula>
    </cfRule>
    <cfRule type="expression" dxfId="261" priority="322" stopIfTrue="1">
      <formula>AA8=CléMaladie</formula>
    </cfRule>
    <cfRule type="expression" dxfId="260" priority="321" stopIfTrue="1">
      <formula>AA8=CléPersonnalisée1</formula>
    </cfRule>
    <cfRule type="expression" dxfId="259" priority="320" stopIfTrue="1">
      <formula>AA8=CléPersonnalisée2</formula>
    </cfRule>
    <cfRule type="expression" priority="289" stopIfTrue="1">
      <formula>AA8=""</formula>
    </cfRule>
    <cfRule type="expression" dxfId="258" priority="291" stopIfTrue="1">
      <formula>AA8=CléPersonnalisée1</formula>
    </cfRule>
    <cfRule type="expression" dxfId="257" priority="292" stopIfTrue="1">
      <formula>AA8=CléMaladie</formula>
    </cfRule>
    <cfRule type="expression" dxfId="256" priority="293" stopIfTrue="1">
      <formula>AA8=CléPersonnel</formula>
    </cfRule>
    <cfRule type="expression" dxfId="255" priority="294" stopIfTrue="1">
      <formula>AA8=CléCongé</formula>
    </cfRule>
    <cfRule type="expression" dxfId="254" priority="324" stopIfTrue="1">
      <formula>AA8=CléCongé</formula>
    </cfRule>
    <cfRule type="expression" priority="319" stopIfTrue="1">
      <formula>AA8=""</formula>
    </cfRule>
  </conditionalFormatting>
  <conditionalFormatting sqref="AA12:AA15">
    <cfRule type="expression" dxfId="253" priority="309" stopIfTrue="1">
      <formula>AA12=CléPersonnalisée1</formula>
    </cfRule>
    <cfRule type="expression" dxfId="252" priority="308" stopIfTrue="1">
      <formula>AA12=CléPersonnalisée2</formula>
    </cfRule>
    <cfRule type="expression" priority="307" stopIfTrue="1">
      <formula>AA12=""</formula>
    </cfRule>
    <cfRule type="expression" dxfId="251" priority="306" stopIfTrue="1">
      <formula>AA12=CléCongé</formula>
    </cfRule>
    <cfRule type="expression" dxfId="250" priority="305" stopIfTrue="1">
      <formula>AA12=CléPersonnel</formula>
    </cfRule>
    <cfRule type="expression" dxfId="249" priority="304" stopIfTrue="1">
      <formula>AA12=CléMaladie</formula>
    </cfRule>
    <cfRule type="expression" dxfId="248" priority="302" stopIfTrue="1">
      <formula>AA12=CléPersonnalisée2</formula>
    </cfRule>
    <cfRule type="expression" dxfId="247" priority="288" stopIfTrue="1">
      <formula>AA12=CléCongé</formula>
    </cfRule>
    <cfRule type="expression" dxfId="246" priority="310" stopIfTrue="1">
      <formula>AA12=CléMaladie</formula>
    </cfRule>
    <cfRule type="expression" dxfId="245" priority="287" stopIfTrue="1">
      <formula>AA12=CléPersonnel</formula>
    </cfRule>
    <cfRule type="expression" dxfId="244" priority="286" stopIfTrue="1">
      <formula>AA12=CléMaladie</formula>
    </cfRule>
    <cfRule type="expression" dxfId="243" priority="285" stopIfTrue="1">
      <formula>AA12=CléPersonnalisée1</formula>
    </cfRule>
    <cfRule type="expression" dxfId="242" priority="284" stopIfTrue="1">
      <formula>AA12=CléPersonnalisée2</formula>
    </cfRule>
    <cfRule type="expression" dxfId="241" priority="312" stopIfTrue="1">
      <formula>AA12=CléCongé</formula>
    </cfRule>
    <cfRule type="expression" priority="283" stopIfTrue="1">
      <formula>AA12=""</formula>
    </cfRule>
    <cfRule type="expression" dxfId="240" priority="311" stopIfTrue="1">
      <formula>AA12=CléPersonnel</formula>
    </cfRule>
    <cfRule type="expression" priority="301" stopIfTrue="1">
      <formula>AA12=""</formula>
    </cfRule>
    <cfRule type="expression" dxfId="239" priority="303" stopIfTrue="1">
      <formula>AA12=CléPersonnalisée1</formula>
    </cfRule>
  </conditionalFormatting>
  <conditionalFormatting sqref="AA13:AA14">
    <cfRule type="expression" dxfId="238" priority="297" stopIfTrue="1">
      <formula>AA13=CléPersonnalisée1</formula>
    </cfRule>
    <cfRule type="expression" dxfId="237" priority="298" stopIfTrue="1">
      <formula>AA13=CléMaladie</formula>
    </cfRule>
    <cfRule type="expression" dxfId="236" priority="299" stopIfTrue="1">
      <formula>AA13=CléPersonnel</formula>
    </cfRule>
    <cfRule type="expression" dxfId="235" priority="300" stopIfTrue="1">
      <formula>AA13=CléCongé</formula>
    </cfRule>
    <cfRule type="expression" priority="295" stopIfTrue="1">
      <formula>AA13=""</formula>
    </cfRule>
    <cfRule type="expression" dxfId="234" priority="296" stopIfTrue="1">
      <formula>AA13=CléPersonnalisée2</formula>
    </cfRule>
  </conditionalFormatting>
  <conditionalFormatting sqref="AB4:AB9">
    <cfRule type="expression" dxfId="233" priority="185" stopIfTrue="1">
      <formula>AB4=CléPersonnel</formula>
    </cfRule>
    <cfRule type="expression" dxfId="232" priority="186" stopIfTrue="1">
      <formula>AB4=CléCongé</formula>
    </cfRule>
    <cfRule type="expression" dxfId="231" priority="182" stopIfTrue="1">
      <formula>AB4=CléPersonnalisée2</formula>
    </cfRule>
    <cfRule type="expression" dxfId="230" priority="183" stopIfTrue="1">
      <formula>AB4=CléPersonnalisée1</formula>
    </cfRule>
    <cfRule type="expression" dxfId="229" priority="184" stopIfTrue="1">
      <formula>AB4=CléMaladie</formula>
    </cfRule>
    <cfRule type="expression" priority="181" stopIfTrue="1">
      <formula>AB4=""</formula>
    </cfRule>
  </conditionalFormatting>
  <conditionalFormatting sqref="AB4:AB15">
    <cfRule type="expression" dxfId="228" priority="176" stopIfTrue="1">
      <formula>AB4=CléPersonnalisée2</formula>
    </cfRule>
    <cfRule type="expression" dxfId="227" priority="177" stopIfTrue="1">
      <formula>AB4=CléPersonnalisée1</formula>
    </cfRule>
    <cfRule type="expression" dxfId="226" priority="178" stopIfTrue="1">
      <formula>AB4=CléMaladie</formula>
    </cfRule>
    <cfRule type="expression" dxfId="225" priority="179" stopIfTrue="1">
      <formula>AB4=CléPersonnel</formula>
    </cfRule>
    <cfRule type="expression" dxfId="224" priority="180" stopIfTrue="1">
      <formula>AB4=CléCongé</formula>
    </cfRule>
    <cfRule type="expression" priority="175" stopIfTrue="1">
      <formula>AB4=""</formula>
    </cfRule>
  </conditionalFormatting>
  <conditionalFormatting sqref="AB12:AB15">
    <cfRule type="expression" dxfId="223" priority="171" stopIfTrue="1">
      <formula>AB12=CléPersonnalisée1</formula>
    </cfRule>
    <cfRule type="expression" dxfId="222" priority="170" stopIfTrue="1">
      <formula>AB12=CléPersonnalisée2</formula>
    </cfRule>
    <cfRule type="expression" priority="169" stopIfTrue="1">
      <formula>AB12=""</formula>
    </cfRule>
    <cfRule type="expression" dxfId="221" priority="173" stopIfTrue="1">
      <formula>AB12=CléPersonnel</formula>
    </cfRule>
    <cfRule type="expression" dxfId="220" priority="174" stopIfTrue="1">
      <formula>AB12=CléCongé</formula>
    </cfRule>
    <cfRule type="expression" dxfId="219" priority="172" stopIfTrue="1">
      <formula>AB12=CléMaladie</formula>
    </cfRule>
  </conditionalFormatting>
  <conditionalFormatting sqref="AC4:AC5">
    <cfRule type="expression" dxfId="218" priority="197" stopIfTrue="1">
      <formula>AC4=CléPersonnel</formula>
    </cfRule>
    <cfRule type="expression" dxfId="217" priority="191" stopIfTrue="1">
      <formula>AC4=CléPersonnel</formula>
    </cfRule>
    <cfRule type="expression" dxfId="216" priority="198" stopIfTrue="1">
      <formula>AC4=CléCongé</formula>
    </cfRule>
    <cfRule type="expression" dxfId="215" priority="190" stopIfTrue="1">
      <formula>AC4=CléMaladie</formula>
    </cfRule>
    <cfRule type="expression" dxfId="214" priority="196" stopIfTrue="1">
      <formula>AC4=CléMaladie</formula>
    </cfRule>
    <cfRule type="expression" priority="187" stopIfTrue="1">
      <formula>AC4=""</formula>
    </cfRule>
    <cfRule type="expression" dxfId="213" priority="188" stopIfTrue="1">
      <formula>AC4=CléPersonnalisée2</formula>
    </cfRule>
    <cfRule type="expression" dxfId="212" priority="189" stopIfTrue="1">
      <formula>AC4=CléPersonnalisée1</formula>
    </cfRule>
    <cfRule type="expression" dxfId="211" priority="192" stopIfTrue="1">
      <formula>AC4=CléCongé</formula>
    </cfRule>
    <cfRule type="expression" priority="193" stopIfTrue="1">
      <formula>AC4=""</formula>
    </cfRule>
    <cfRule type="expression" dxfId="210" priority="194" stopIfTrue="1">
      <formula>AC4=CléPersonnalisée2</formula>
    </cfRule>
    <cfRule type="expression" dxfId="209" priority="195" stopIfTrue="1">
      <formula>AC4=CléPersonnalisée1</formula>
    </cfRule>
  </conditionalFormatting>
  <conditionalFormatting sqref="AC4:AC7">
    <cfRule type="expression" dxfId="208" priority="202" stopIfTrue="1">
      <formula>AC4=CléMaladie</formula>
    </cfRule>
    <cfRule type="expression" dxfId="207" priority="201" stopIfTrue="1">
      <formula>AC4=CléPersonnalisée1</formula>
    </cfRule>
    <cfRule type="expression" priority="199" stopIfTrue="1">
      <formula>AC4=""</formula>
    </cfRule>
    <cfRule type="expression" dxfId="206" priority="204" stopIfTrue="1">
      <formula>AC4=CléCongé</formula>
    </cfRule>
    <cfRule type="expression" dxfId="205" priority="200" stopIfTrue="1">
      <formula>AC4=CléPersonnalisée2</formula>
    </cfRule>
    <cfRule type="expression" dxfId="204" priority="203" stopIfTrue="1">
      <formula>AC4=CléPersonnel</formula>
    </cfRule>
  </conditionalFormatting>
  <conditionalFormatting sqref="AC8:AC15">
    <cfRule type="expression" dxfId="203" priority="246" stopIfTrue="1">
      <formula>AC8=CléCongé</formula>
    </cfRule>
    <cfRule type="expression" dxfId="202" priority="212" stopIfTrue="1">
      <formula>AC8=CléPersonnalisée2</formula>
    </cfRule>
    <cfRule type="expression" priority="211" stopIfTrue="1">
      <formula>AC8=""</formula>
    </cfRule>
    <cfRule type="expression" dxfId="201" priority="245" stopIfTrue="1">
      <formula>AC8=CléPersonnel</formula>
    </cfRule>
    <cfRule type="expression" dxfId="200" priority="244" stopIfTrue="1">
      <formula>AC8=CléMaladie</formula>
    </cfRule>
    <cfRule type="expression" dxfId="199" priority="243" stopIfTrue="1">
      <formula>AC8=CléPersonnalisée1</formula>
    </cfRule>
    <cfRule type="expression" dxfId="198" priority="242" stopIfTrue="1">
      <formula>AC8=CléPersonnalisée2</formula>
    </cfRule>
    <cfRule type="expression" priority="241" stopIfTrue="1">
      <formula>AC8=""</formula>
    </cfRule>
    <cfRule type="expression" dxfId="197" priority="216" stopIfTrue="1">
      <formula>AC8=CléCongé</formula>
    </cfRule>
    <cfRule type="expression" dxfId="196" priority="215" stopIfTrue="1">
      <formula>AC8=CléPersonnel</formula>
    </cfRule>
    <cfRule type="expression" dxfId="195" priority="214" stopIfTrue="1">
      <formula>AC8=CléMaladie</formula>
    </cfRule>
    <cfRule type="expression" dxfId="194" priority="213" stopIfTrue="1">
      <formula>AC8=CléPersonnalisée1</formula>
    </cfRule>
  </conditionalFormatting>
  <conditionalFormatting sqref="AC12:AC15">
    <cfRule type="expression" priority="205" stopIfTrue="1">
      <formula>AC12=""</formula>
    </cfRule>
    <cfRule type="expression" dxfId="193" priority="228" stopIfTrue="1">
      <formula>AC12=CléCongé</formula>
    </cfRule>
    <cfRule type="expression" dxfId="192" priority="227" stopIfTrue="1">
      <formula>AC12=CléPersonnel</formula>
    </cfRule>
    <cfRule type="expression" dxfId="191" priority="226" stopIfTrue="1">
      <formula>AC12=CléMaladie</formula>
    </cfRule>
    <cfRule type="expression" dxfId="190" priority="225" stopIfTrue="1">
      <formula>AC12=CléPersonnalisée1</formula>
    </cfRule>
    <cfRule type="expression" dxfId="189" priority="224" stopIfTrue="1">
      <formula>AC12=CléPersonnalisée2</formula>
    </cfRule>
    <cfRule type="expression" priority="223" stopIfTrue="1">
      <formula>AC12=""</formula>
    </cfRule>
    <cfRule type="expression" dxfId="188" priority="234" stopIfTrue="1">
      <formula>AC12=CléCongé</formula>
    </cfRule>
    <cfRule type="expression" dxfId="187" priority="233" stopIfTrue="1">
      <formula>AC12=CléPersonnel</formula>
    </cfRule>
    <cfRule type="expression" dxfId="186" priority="232" stopIfTrue="1">
      <formula>AC12=CléMaladie</formula>
    </cfRule>
    <cfRule type="expression" dxfId="185" priority="231" stopIfTrue="1">
      <formula>AC12=CléPersonnalisée1</formula>
    </cfRule>
    <cfRule type="expression" dxfId="184" priority="230" stopIfTrue="1">
      <formula>AC12=CléPersonnalisée2</formula>
    </cfRule>
    <cfRule type="expression" priority="229" stopIfTrue="1">
      <formula>AC12=""</formula>
    </cfRule>
    <cfRule type="expression" dxfId="183" priority="210" stopIfTrue="1">
      <formula>AC12=CléCongé</formula>
    </cfRule>
    <cfRule type="expression" dxfId="182" priority="209" stopIfTrue="1">
      <formula>AC12=CléPersonnel</formula>
    </cfRule>
    <cfRule type="expression" dxfId="181" priority="208" stopIfTrue="1">
      <formula>AC12=CléMaladie</formula>
    </cfRule>
    <cfRule type="expression" dxfId="180" priority="207" stopIfTrue="1">
      <formula>AC12=CléPersonnalisée1</formula>
    </cfRule>
    <cfRule type="expression" dxfId="179" priority="206" stopIfTrue="1">
      <formula>AC12=CléPersonnalisée2</formula>
    </cfRule>
  </conditionalFormatting>
  <conditionalFormatting sqref="AC13:AC14">
    <cfRule type="expression" dxfId="178" priority="218" stopIfTrue="1">
      <formula>AC13=CléPersonnalisée2</formula>
    </cfRule>
    <cfRule type="expression" dxfId="177" priority="222" stopIfTrue="1">
      <formula>AC13=CléCongé</formula>
    </cfRule>
    <cfRule type="expression" dxfId="176" priority="221" stopIfTrue="1">
      <formula>AC13=CléPersonnel</formula>
    </cfRule>
    <cfRule type="expression" dxfId="175" priority="220" stopIfTrue="1">
      <formula>AC13=CléMaladie</formula>
    </cfRule>
    <cfRule type="expression" priority="217" stopIfTrue="1">
      <formula>AC13=""</formula>
    </cfRule>
    <cfRule type="expression" dxfId="174" priority="219" stopIfTrue="1">
      <formula>AC13=CléPersonnalisée1</formula>
    </cfRule>
  </conditionalFormatting>
  <conditionalFormatting sqref="AD4:AD9">
    <cfRule type="expression" dxfId="173" priority="402" stopIfTrue="1">
      <formula>AD4=CléCongé</formula>
    </cfRule>
    <cfRule type="expression" dxfId="172" priority="401" stopIfTrue="1">
      <formula>AD4=CléPersonnel</formula>
    </cfRule>
    <cfRule type="expression" dxfId="171" priority="400" stopIfTrue="1">
      <formula>AD4=CléMaladie</formula>
    </cfRule>
    <cfRule type="expression" dxfId="170" priority="399" stopIfTrue="1">
      <formula>AD4=CléPersonnalisée1</formula>
    </cfRule>
    <cfRule type="expression" dxfId="169" priority="398" stopIfTrue="1">
      <formula>AD4=CléPersonnalisée2</formula>
    </cfRule>
    <cfRule type="expression" priority="397" stopIfTrue="1">
      <formula>AD4=""</formula>
    </cfRule>
  </conditionalFormatting>
  <conditionalFormatting sqref="AD4:AD15">
    <cfRule type="expression" priority="391" stopIfTrue="1">
      <formula>AD4=""</formula>
    </cfRule>
    <cfRule type="expression" dxfId="168" priority="394" stopIfTrue="1">
      <formula>AD4=CléMaladie</formula>
    </cfRule>
    <cfRule type="expression" dxfId="167" priority="395" stopIfTrue="1">
      <formula>AD4=CléPersonnel</formula>
    </cfRule>
    <cfRule type="expression" dxfId="166" priority="396" stopIfTrue="1">
      <formula>AD4=CléCongé</formula>
    </cfRule>
    <cfRule type="expression" dxfId="165" priority="393" stopIfTrue="1">
      <formula>AD4=CléPersonnalisée1</formula>
    </cfRule>
    <cfRule type="expression" dxfId="164" priority="392" stopIfTrue="1">
      <formula>AD4=CléPersonnalisée2</formula>
    </cfRule>
  </conditionalFormatting>
  <conditionalFormatting sqref="AD12:AD15">
    <cfRule type="expression" dxfId="163" priority="387" stopIfTrue="1">
      <formula>AD12=CléPersonnalisée1</formula>
    </cfRule>
    <cfRule type="expression" dxfId="162" priority="388" stopIfTrue="1">
      <formula>AD12=CléMaladie</formula>
    </cfRule>
    <cfRule type="expression" dxfId="161" priority="389" stopIfTrue="1">
      <formula>AD12=CléPersonnel</formula>
    </cfRule>
    <cfRule type="expression" dxfId="160" priority="390" stopIfTrue="1">
      <formula>AD12=CléCongé</formula>
    </cfRule>
    <cfRule type="expression" dxfId="159" priority="386" stopIfTrue="1">
      <formula>AD12=CléPersonnalisée2</formula>
    </cfRule>
    <cfRule type="expression" priority="385" stopIfTrue="1">
      <formula>AD12=""</formula>
    </cfRule>
  </conditionalFormatting>
  <conditionalFormatting sqref="AE4:AE9">
    <cfRule type="expression" dxfId="158" priority="17" stopIfTrue="1">
      <formula>AE4=CléPersonnel</formula>
    </cfRule>
    <cfRule type="expression" priority="13" stopIfTrue="1">
      <formula>AE4=""</formula>
    </cfRule>
    <cfRule type="expression" dxfId="157" priority="14" stopIfTrue="1">
      <formula>AE4=CléPersonnalisée2</formula>
    </cfRule>
    <cfRule type="expression" dxfId="156" priority="15" stopIfTrue="1">
      <formula>AE4=CléPersonnalisée1</formula>
    </cfRule>
    <cfRule type="expression" dxfId="155" priority="16" stopIfTrue="1">
      <formula>AE4=CléMaladie</formula>
    </cfRule>
    <cfRule type="expression" dxfId="154" priority="18" stopIfTrue="1">
      <formula>AE4=CléCongé</formula>
    </cfRule>
  </conditionalFormatting>
  <conditionalFormatting sqref="AE4:AE15">
    <cfRule type="expression" dxfId="153" priority="9" stopIfTrue="1">
      <formula>AE4=CléPersonnalisée1</formula>
    </cfRule>
    <cfRule type="expression" priority="7" stopIfTrue="1">
      <formula>AE4=""</formula>
    </cfRule>
    <cfRule type="expression" dxfId="152" priority="10" stopIfTrue="1">
      <formula>AE4=CléMaladie</formula>
    </cfRule>
    <cfRule type="expression" dxfId="151" priority="11" stopIfTrue="1">
      <formula>AE4=CléPersonnel</formula>
    </cfRule>
    <cfRule type="expression" dxfId="150" priority="12" stopIfTrue="1">
      <formula>AE4=CléCongé</formula>
    </cfRule>
    <cfRule type="expression" dxfId="149" priority="8" stopIfTrue="1">
      <formula>AE4=CléPersonnalisée2</formula>
    </cfRule>
  </conditionalFormatting>
  <conditionalFormatting sqref="AE12:AE15">
    <cfRule type="expression" dxfId="148" priority="2" stopIfTrue="1">
      <formula>AE12=CléPersonnalisée2</formula>
    </cfRule>
    <cfRule type="expression" dxfId="147" priority="5" stopIfTrue="1">
      <formula>AE12=CléPersonnel</formula>
    </cfRule>
    <cfRule type="expression" dxfId="146" priority="6" stopIfTrue="1">
      <formula>AE12=CléCongé</formula>
    </cfRule>
    <cfRule type="expression" dxfId="145" priority="4" stopIfTrue="1">
      <formula>AE12=CléMaladie</formula>
    </cfRule>
    <cfRule type="expression" priority="1" stopIfTrue="1">
      <formula>AE12=""</formula>
    </cfRule>
    <cfRule type="expression" dxfId="144" priority="3" stopIfTrue="1">
      <formula>AE12=CléPersonnalisée1</formula>
    </cfRule>
  </conditionalFormatting>
  <conditionalFormatting sqref="AF4:AF5">
    <cfRule type="expression" dxfId="143" priority="720" stopIfTrue="1">
      <formula>AF4=CléCongé</formula>
    </cfRule>
    <cfRule type="expression" priority="721" stopIfTrue="1">
      <formula>AF4=""</formula>
    </cfRule>
    <cfRule type="expression" dxfId="142" priority="722" stopIfTrue="1">
      <formula>AF4=CléPersonnalisée2</formula>
    </cfRule>
    <cfRule type="expression" dxfId="141" priority="723" stopIfTrue="1">
      <formula>AF4=CléPersonnalisée1</formula>
    </cfRule>
    <cfRule type="expression" dxfId="140" priority="724" stopIfTrue="1">
      <formula>AF4=CléMaladie</formula>
    </cfRule>
    <cfRule type="expression" dxfId="139" priority="725" stopIfTrue="1">
      <formula>AF4=CléPersonnel</formula>
    </cfRule>
    <cfRule type="expression" dxfId="138" priority="726" stopIfTrue="1">
      <formula>AF4=CléCongé</formula>
    </cfRule>
    <cfRule type="expression" priority="715" stopIfTrue="1">
      <formula>AF4=""</formula>
    </cfRule>
    <cfRule type="expression" dxfId="137" priority="716" stopIfTrue="1">
      <formula>AF4=CléPersonnalisée2</formula>
    </cfRule>
    <cfRule type="expression" dxfId="136" priority="717" stopIfTrue="1">
      <formula>AF4=CléPersonnalisée1</formula>
    </cfRule>
    <cfRule type="expression" dxfId="135" priority="718" stopIfTrue="1">
      <formula>AF4=CléMaladie</formula>
    </cfRule>
    <cfRule type="expression" dxfId="134" priority="719" stopIfTrue="1">
      <formula>AF4=CléPersonnel</formula>
    </cfRule>
  </conditionalFormatting>
  <conditionalFormatting sqref="AF4:AF7">
    <cfRule type="expression" dxfId="133" priority="732" stopIfTrue="1">
      <formula>AF4=CléCongé</formula>
    </cfRule>
    <cfRule type="expression" dxfId="132" priority="728" stopIfTrue="1">
      <formula>AF4=CléPersonnalisée2</formula>
    </cfRule>
    <cfRule type="expression" priority="727" stopIfTrue="1">
      <formula>AF4=""</formula>
    </cfRule>
    <cfRule type="expression" dxfId="131" priority="729" stopIfTrue="1">
      <formula>AF4=CléPersonnalisée1</formula>
    </cfRule>
    <cfRule type="expression" dxfId="130" priority="730" stopIfTrue="1">
      <formula>AF4=CléMaladie</formula>
    </cfRule>
    <cfRule type="expression" dxfId="129" priority="731" stopIfTrue="1">
      <formula>AF4=CléPersonnel</formula>
    </cfRule>
  </conditionalFormatting>
  <conditionalFormatting sqref="AF8:AF15 B4:E15 B16:AF16">
    <cfRule type="expression" priority="769" stopIfTrue="1">
      <formula>B4=""</formula>
    </cfRule>
  </conditionalFormatting>
  <conditionalFormatting sqref="AF8:AF15">
    <cfRule type="expression" dxfId="128" priority="742" stopIfTrue="1">
      <formula>AF8=CléMaladie</formula>
    </cfRule>
    <cfRule type="expression" priority="739" stopIfTrue="1">
      <formula>AF8=""</formula>
    </cfRule>
    <cfRule type="expression" dxfId="127" priority="740" stopIfTrue="1">
      <formula>AF8=CléPersonnalisée2</formula>
    </cfRule>
    <cfRule type="expression" dxfId="126" priority="741" stopIfTrue="1">
      <formula>AF8=CléPersonnalisée1</formula>
    </cfRule>
    <cfRule type="expression" dxfId="125" priority="743" stopIfTrue="1">
      <formula>AF8=CléPersonnel</formula>
    </cfRule>
    <cfRule type="expression" dxfId="124" priority="744" stopIfTrue="1">
      <formula>AF8=CléCongé</formula>
    </cfRule>
  </conditionalFormatting>
  <conditionalFormatting sqref="AF12:AF15">
    <cfRule type="expression" priority="751" stopIfTrue="1">
      <formula>AF12=""</formula>
    </cfRule>
    <cfRule type="expression" dxfId="123" priority="752" stopIfTrue="1">
      <formula>AF12=CléPersonnalisée2</formula>
    </cfRule>
    <cfRule type="expression" dxfId="122" priority="753" stopIfTrue="1">
      <formula>AF12=CléPersonnalisée1</formula>
    </cfRule>
    <cfRule type="expression" dxfId="121" priority="754" stopIfTrue="1">
      <formula>AF12=CléMaladie</formula>
    </cfRule>
    <cfRule type="expression" dxfId="120" priority="755" stopIfTrue="1">
      <formula>AF12=CléPersonnel</formula>
    </cfRule>
    <cfRule type="expression" dxfId="119" priority="756" stopIfTrue="1">
      <formula>AF12=CléCongé</formula>
    </cfRule>
    <cfRule type="expression" priority="757" stopIfTrue="1">
      <formula>AF12=""</formula>
    </cfRule>
    <cfRule type="expression" dxfId="118" priority="758" stopIfTrue="1">
      <formula>AF12=CléPersonnalisée2</formula>
    </cfRule>
    <cfRule type="expression" dxfId="117" priority="759" stopIfTrue="1">
      <formula>AF12=CléPersonnalisée1</formula>
    </cfRule>
    <cfRule type="expression" dxfId="116" priority="760" stopIfTrue="1">
      <formula>AF12=CléMaladie</formula>
    </cfRule>
    <cfRule type="expression" dxfId="115" priority="761" stopIfTrue="1">
      <formula>AF12=CléPersonnel</formula>
    </cfRule>
    <cfRule type="expression" dxfId="114" priority="762" stopIfTrue="1">
      <formula>AF12=CléCongé</formula>
    </cfRule>
    <cfRule type="expression" dxfId="113" priority="734" stopIfTrue="1">
      <formula>AF12=CléPersonnalisée2</formula>
    </cfRule>
    <cfRule type="expression" dxfId="112" priority="735" stopIfTrue="1">
      <formula>AF12=CléPersonnalisée1</formula>
    </cfRule>
    <cfRule type="expression" dxfId="111" priority="736" stopIfTrue="1">
      <formula>AF12=CléMaladie</formula>
    </cfRule>
    <cfRule type="expression" priority="733" stopIfTrue="1">
      <formula>AF12=""</formula>
    </cfRule>
    <cfRule type="expression" dxfId="110" priority="737" stopIfTrue="1">
      <formula>AF12=CléPersonnel</formula>
    </cfRule>
    <cfRule type="expression" dxfId="109" priority="738" stopIfTrue="1">
      <formula>AF12=CléCongé</formula>
    </cfRule>
  </conditionalFormatting>
  <conditionalFormatting sqref="AF13:AF14">
    <cfRule type="expression" priority="745" stopIfTrue="1">
      <formula>AF13=""</formula>
    </cfRule>
    <cfRule type="expression" dxfId="108" priority="746" stopIfTrue="1">
      <formula>AF13=CléPersonnalisée2</formula>
    </cfRule>
    <cfRule type="expression" dxfId="107" priority="747" stopIfTrue="1">
      <formula>AF13=CléPersonnalisée1</formula>
    </cfRule>
    <cfRule type="expression" dxfId="106" priority="748" stopIfTrue="1">
      <formula>AF13=CléMaladie</formula>
    </cfRule>
    <cfRule type="expression" dxfId="105" priority="749" stopIfTrue="1">
      <formula>AF13=CléPersonnel</formula>
    </cfRule>
    <cfRule type="expression" dxfId="104" priority="750" stopIfTrue="1">
      <formula>AF13=CléCongé</formula>
    </cfRule>
  </conditionalFormatting>
  <conditionalFormatting sqref="AG4:AG16">
    <cfRule type="dataBar" priority="775">
      <dataBar>
        <cfvo type="min"/>
        <cfvo type="formula" val="DATEDIF(DATE(CalendarYear,2,1),DATE(CalendarYear,3,1),&quot;d&quot;)"/>
        <color theme="2" tint="-0.249977111117893"/>
      </dataBar>
      <extLst>
        <ext xmlns:x14="http://schemas.microsoft.com/office/spreadsheetml/2009/9/main" uri="{B025F937-C7B1-47D3-B67F-A62EFF666E3E}">
          <x14:id>{46A75F99-9F22-4649-808D-21FB6D91923C}</x14:id>
        </ext>
      </extLst>
    </cfRule>
  </conditionalFormatting>
  <dataValidations count="4">
    <dataValidation allowBlank="1" showInputMessage="1" showErrorMessage="1" prompt="Calcule automatiquement le nombre total de jours d’absence d’un employé durant ce mois dans cette colonne" sqref="AG3" xr:uid="{6607C8E7-3CA9-4A9C-B28B-0B08446FE97B}"/>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18B10B9C-652B-4407-966D-000C9ABCA8BF}"/>
    <dataValidation allowBlank="1" showInputMessage="1" showErrorMessage="1" prompt="Entrez l’année dans cette cellule" sqref="AG1" xr:uid="{DB6C955A-1B38-4260-97D1-6B1813A582E7}"/>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3D79124B-A879-404F-A40C-79387DF468B0}"/>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46A75F99-9F22-4649-808D-21FB6D91923C}">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208FE-8A7C-4182-BF10-21C801AB2491}">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A677-B9CE-4401-A554-77A93B6837FF}">
  <dimension ref="A1:AG17"/>
  <sheetViews>
    <sheetView topLeftCell="A6" workbookViewId="0">
      <selection activeCell="AA13" sqref="AA13"/>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63</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2025</v>
      </c>
    </row>
    <row r="2" spans="1:33" ht="18.75" thickTop="1" thickBot="1" x14ac:dyDescent="0.3">
      <c r="A2" s="1"/>
      <c r="B2" s="4" t="s">
        <v>46</v>
      </c>
      <c r="C2" s="4" t="s">
        <v>47</v>
      </c>
      <c r="D2" s="4" t="s">
        <v>48</v>
      </c>
      <c r="E2" s="4" t="s">
        <v>49</v>
      </c>
      <c r="F2" s="4" t="s">
        <v>50</v>
      </c>
      <c r="G2" s="4" t="s">
        <v>51</v>
      </c>
      <c r="H2" s="4" t="s">
        <v>52</v>
      </c>
      <c r="I2" s="4" t="s">
        <v>53</v>
      </c>
      <c r="J2" s="4" t="s">
        <v>47</v>
      </c>
      <c r="K2" s="4" t="s">
        <v>48</v>
      </c>
      <c r="L2" s="4" t="s">
        <v>49</v>
      </c>
      <c r="M2" s="4" t="s">
        <v>50</v>
      </c>
      <c r="N2" s="4" t="s">
        <v>51</v>
      </c>
      <c r="O2" s="4" t="s">
        <v>52</v>
      </c>
      <c r="P2" s="4" t="s">
        <v>53</v>
      </c>
      <c r="Q2" s="4" t="s">
        <v>47</v>
      </c>
      <c r="R2" s="4" t="s">
        <v>48</v>
      </c>
      <c r="S2" s="4" t="s">
        <v>49</v>
      </c>
      <c r="T2" s="4" t="s">
        <v>50</v>
      </c>
      <c r="U2" s="4" t="s">
        <v>51</v>
      </c>
      <c r="V2" s="4" t="s">
        <v>52</v>
      </c>
      <c r="W2" s="4" t="s">
        <v>53</v>
      </c>
      <c r="X2" s="4" t="s">
        <v>47</v>
      </c>
      <c r="Y2" s="4" t="s">
        <v>48</v>
      </c>
      <c r="Z2" s="4" t="s">
        <v>49</v>
      </c>
      <c r="AA2" s="4" t="s">
        <v>50</v>
      </c>
      <c r="AB2" s="4" t="s">
        <v>51</v>
      </c>
      <c r="AC2" s="4" t="s">
        <v>52</v>
      </c>
      <c r="AD2" s="4" t="s">
        <v>53</v>
      </c>
      <c r="AE2" s="4" t="s">
        <v>47</v>
      </c>
      <c r="AF2" s="2"/>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30</v>
      </c>
      <c r="AG3" s="5" t="s">
        <v>31</v>
      </c>
    </row>
    <row r="4" spans="1:33" ht="50.1" customHeight="1" x14ac:dyDescent="0.25">
      <c r="A4" s="6" t="s">
        <v>33</v>
      </c>
      <c r="B4" s="12" t="s">
        <v>55</v>
      </c>
      <c r="C4" s="12" t="s">
        <v>55</v>
      </c>
      <c r="D4" s="18" t="s">
        <v>54</v>
      </c>
      <c r="E4" s="12" t="s">
        <v>55</v>
      </c>
      <c r="F4" s="12" t="s">
        <v>55</v>
      </c>
      <c r="G4" s="4"/>
      <c r="H4" s="4"/>
      <c r="I4" s="12" t="s">
        <v>55</v>
      </c>
      <c r="J4" s="12" t="s">
        <v>55</v>
      </c>
      <c r="K4" s="18" t="s">
        <v>54</v>
      </c>
      <c r="L4" s="12" t="s">
        <v>55</v>
      </c>
      <c r="M4" s="12" t="s">
        <v>55</v>
      </c>
      <c r="N4" s="14" t="s">
        <v>72</v>
      </c>
      <c r="O4" s="14" t="s">
        <v>72</v>
      </c>
      <c r="P4" s="12" t="s">
        <v>55</v>
      </c>
      <c r="Q4" s="12" t="s">
        <v>55</v>
      </c>
      <c r="R4" s="18" t="s">
        <v>54</v>
      </c>
      <c r="S4" s="12" t="s">
        <v>55</v>
      </c>
      <c r="T4" s="12" t="s">
        <v>55</v>
      </c>
      <c r="U4" s="18" t="s">
        <v>54</v>
      </c>
      <c r="V4" s="18" t="s">
        <v>54</v>
      </c>
      <c r="W4" s="12" t="s">
        <v>55</v>
      </c>
      <c r="X4" s="12" t="s">
        <v>55</v>
      </c>
      <c r="Y4" s="18" t="s">
        <v>54</v>
      </c>
      <c r="Z4" s="12" t="s">
        <v>55</v>
      </c>
      <c r="AA4" s="12" t="s">
        <v>55</v>
      </c>
      <c r="AB4" s="14" t="s">
        <v>72</v>
      </c>
      <c r="AC4" s="14" t="s">
        <v>72</v>
      </c>
      <c r="AD4" s="12" t="s">
        <v>55</v>
      </c>
      <c r="AE4" s="12" t="s">
        <v>55</v>
      </c>
      <c r="AF4" s="4"/>
      <c r="AG4" s="7">
        <f>COUNTA(Septembre[[#This Row],[1]:[ ]])</f>
        <v>28</v>
      </c>
    </row>
    <row r="5" spans="1:33" ht="50.1" customHeight="1" x14ac:dyDescent="0.25">
      <c r="A5" s="6" t="s">
        <v>34</v>
      </c>
      <c r="B5" s="12" t="s">
        <v>56</v>
      </c>
      <c r="C5" s="12" t="s">
        <v>56</v>
      </c>
      <c r="D5" s="18" t="s">
        <v>54</v>
      </c>
      <c r="E5" s="12" t="s">
        <v>56</v>
      </c>
      <c r="F5" s="12" t="s">
        <v>56</v>
      </c>
      <c r="G5" s="4"/>
      <c r="H5" s="4"/>
      <c r="I5" s="12" t="s">
        <v>56</v>
      </c>
      <c r="J5" s="12" t="s">
        <v>56</v>
      </c>
      <c r="K5" s="18" t="s">
        <v>54</v>
      </c>
      <c r="L5" s="12" t="s">
        <v>56</v>
      </c>
      <c r="M5" s="12" t="s">
        <v>56</v>
      </c>
      <c r="N5" s="14" t="s">
        <v>72</v>
      </c>
      <c r="O5" s="14" t="s">
        <v>72</v>
      </c>
      <c r="P5" s="12" t="s">
        <v>56</v>
      </c>
      <c r="Q5" s="12" t="s">
        <v>56</v>
      </c>
      <c r="R5" s="18" t="s">
        <v>54</v>
      </c>
      <c r="S5" s="12" t="s">
        <v>56</v>
      </c>
      <c r="T5" s="12" t="s">
        <v>56</v>
      </c>
      <c r="U5" s="18" t="s">
        <v>54</v>
      </c>
      <c r="V5" s="18" t="s">
        <v>54</v>
      </c>
      <c r="W5" s="12" t="s">
        <v>56</v>
      </c>
      <c r="X5" s="12" t="s">
        <v>56</v>
      </c>
      <c r="Y5" s="18" t="s">
        <v>54</v>
      </c>
      <c r="Z5" s="12" t="s">
        <v>56</v>
      </c>
      <c r="AA5" s="12" t="s">
        <v>56</v>
      </c>
      <c r="AB5" s="14" t="s">
        <v>72</v>
      </c>
      <c r="AC5" s="14" t="s">
        <v>72</v>
      </c>
      <c r="AD5" s="12" t="s">
        <v>56</v>
      </c>
      <c r="AE5" s="12" t="s">
        <v>56</v>
      </c>
      <c r="AF5" s="4"/>
      <c r="AG5" s="7">
        <f>COUNTA(Septembre[[#This Row],[1]:[ ]])</f>
        <v>28</v>
      </c>
    </row>
    <row r="6" spans="1:33" ht="50.1" customHeight="1" x14ac:dyDescent="0.25">
      <c r="A6" s="6" t="s">
        <v>35</v>
      </c>
      <c r="B6" s="12" t="s">
        <v>57</v>
      </c>
      <c r="C6" s="12" t="s">
        <v>57</v>
      </c>
      <c r="D6" s="4"/>
      <c r="E6" s="12" t="s">
        <v>57</v>
      </c>
      <c r="F6" s="12" t="s">
        <v>57</v>
      </c>
      <c r="G6" s="4"/>
      <c r="H6" s="4"/>
      <c r="I6" s="12" t="s">
        <v>57</v>
      </c>
      <c r="J6" s="12" t="s">
        <v>57</v>
      </c>
      <c r="K6" s="4"/>
      <c r="L6" s="12" t="s">
        <v>57</v>
      </c>
      <c r="M6" s="12" t="s">
        <v>57</v>
      </c>
      <c r="N6" s="14" t="s">
        <v>72</v>
      </c>
      <c r="O6" s="14" t="s">
        <v>72</v>
      </c>
      <c r="P6" s="12" t="s">
        <v>57</v>
      </c>
      <c r="Q6" s="12" t="s">
        <v>57</v>
      </c>
      <c r="R6" s="4"/>
      <c r="S6" s="12" t="s">
        <v>57</v>
      </c>
      <c r="T6" s="12" t="s">
        <v>57</v>
      </c>
      <c r="U6" s="18" t="s">
        <v>54</v>
      </c>
      <c r="V6" s="18" t="s">
        <v>54</v>
      </c>
      <c r="W6" s="12" t="s">
        <v>57</v>
      </c>
      <c r="X6" s="12" t="s">
        <v>57</v>
      </c>
      <c r="Y6" s="4"/>
      <c r="Z6" s="12" t="s">
        <v>57</v>
      </c>
      <c r="AA6" s="12" t="s">
        <v>57</v>
      </c>
      <c r="AB6" s="14" t="s">
        <v>72</v>
      </c>
      <c r="AC6" s="14" t="s">
        <v>72</v>
      </c>
      <c r="AD6" s="12" t="s">
        <v>57</v>
      </c>
      <c r="AE6" s="12" t="s">
        <v>57</v>
      </c>
      <c r="AF6" s="4"/>
      <c r="AG6" s="7">
        <f>COUNTA(Septembre[[#This Row],[1]:[ ]])</f>
        <v>24</v>
      </c>
    </row>
    <row r="7" spans="1:33" ht="50.1" customHeight="1" x14ac:dyDescent="0.25">
      <c r="A7" s="6" t="s">
        <v>36</v>
      </c>
      <c r="B7" s="12" t="s">
        <v>58</v>
      </c>
      <c r="C7" s="12" t="s">
        <v>58</v>
      </c>
      <c r="D7" s="4"/>
      <c r="E7" s="12" t="s">
        <v>58</v>
      </c>
      <c r="F7" s="12" t="s">
        <v>58</v>
      </c>
      <c r="G7" s="4"/>
      <c r="H7" s="4"/>
      <c r="I7" s="12" t="s">
        <v>58</v>
      </c>
      <c r="J7" s="12" t="s">
        <v>58</v>
      </c>
      <c r="K7" s="4"/>
      <c r="L7" s="12" t="s">
        <v>58</v>
      </c>
      <c r="M7" s="12" t="s">
        <v>58</v>
      </c>
      <c r="N7" s="14" t="s">
        <v>72</v>
      </c>
      <c r="O7" s="14" t="s">
        <v>72</v>
      </c>
      <c r="P7" s="12" t="s">
        <v>58</v>
      </c>
      <c r="Q7" s="12" t="s">
        <v>58</v>
      </c>
      <c r="R7" s="4"/>
      <c r="S7" s="12" t="s">
        <v>58</v>
      </c>
      <c r="T7" s="12" t="s">
        <v>58</v>
      </c>
      <c r="U7" s="18" t="s">
        <v>54</v>
      </c>
      <c r="V7" s="18" t="s">
        <v>54</v>
      </c>
      <c r="W7" s="12" t="s">
        <v>58</v>
      </c>
      <c r="X7" s="12" t="s">
        <v>58</v>
      </c>
      <c r="Y7" s="4"/>
      <c r="Z7" s="12" t="s">
        <v>58</v>
      </c>
      <c r="AA7" s="12" t="s">
        <v>58</v>
      </c>
      <c r="AB7" s="14" t="s">
        <v>72</v>
      </c>
      <c r="AC7" s="14" t="s">
        <v>72</v>
      </c>
      <c r="AD7" s="12" t="s">
        <v>58</v>
      </c>
      <c r="AE7" s="12" t="s">
        <v>58</v>
      </c>
      <c r="AF7" s="4"/>
      <c r="AG7" s="7">
        <f>COUNTA(Septembre[[#This Row],[1]:[ ]])</f>
        <v>24</v>
      </c>
    </row>
    <row r="8" spans="1:33" ht="50.1" customHeight="1" thickBot="1" x14ac:dyDescent="0.3">
      <c r="A8" s="6" t="s">
        <v>37</v>
      </c>
      <c r="B8" s="12" t="s">
        <v>55</v>
      </c>
      <c r="C8" s="12" t="s">
        <v>55</v>
      </c>
      <c r="D8" s="4"/>
      <c r="E8" s="4"/>
      <c r="F8" s="4"/>
      <c r="G8" s="4"/>
      <c r="H8" s="4"/>
      <c r="I8" s="12" t="s">
        <v>55</v>
      </c>
      <c r="J8" s="12" t="s">
        <v>55</v>
      </c>
      <c r="K8" s="4"/>
      <c r="L8" s="4"/>
      <c r="M8" s="4"/>
      <c r="N8" s="14" t="s">
        <v>72</v>
      </c>
      <c r="O8" s="14" t="s">
        <v>72</v>
      </c>
      <c r="P8" s="12" t="s">
        <v>55</v>
      </c>
      <c r="Q8" s="12" t="s">
        <v>55</v>
      </c>
      <c r="R8" s="4"/>
      <c r="S8" s="4"/>
      <c r="T8" s="13" t="s">
        <v>54</v>
      </c>
      <c r="U8" s="18" t="s">
        <v>54</v>
      </c>
      <c r="V8" s="18" t="s">
        <v>54</v>
      </c>
      <c r="W8" s="12" t="s">
        <v>55</v>
      </c>
      <c r="X8" s="12" t="s">
        <v>55</v>
      </c>
      <c r="Y8" s="4"/>
      <c r="Z8" s="4"/>
      <c r="AA8" s="4"/>
      <c r="AB8" s="14" t="s">
        <v>72</v>
      </c>
      <c r="AC8" s="14" t="s">
        <v>72</v>
      </c>
      <c r="AD8" s="12" t="s">
        <v>55</v>
      </c>
      <c r="AE8" s="12" t="s">
        <v>55</v>
      </c>
      <c r="AF8" s="8"/>
      <c r="AG8" s="7">
        <f>COUNTA(Septembre[[#This Row],[1]:[ ]])</f>
        <v>17</v>
      </c>
    </row>
    <row r="9" spans="1:33" ht="50.1" customHeight="1" thickTop="1" thickBot="1" x14ac:dyDescent="0.3">
      <c r="A9" s="6" t="s">
        <v>38</v>
      </c>
      <c r="B9" s="12"/>
      <c r="C9" s="12"/>
      <c r="D9" s="4"/>
      <c r="E9" s="4"/>
      <c r="F9" s="4"/>
      <c r="G9" s="4"/>
      <c r="H9" s="4"/>
      <c r="I9" s="12"/>
      <c r="J9" s="12"/>
      <c r="K9" s="4"/>
      <c r="L9" s="4"/>
      <c r="M9" s="4"/>
      <c r="N9" s="14" t="s">
        <v>72</v>
      </c>
      <c r="O9" s="14" t="s">
        <v>72</v>
      </c>
      <c r="P9" s="12"/>
      <c r="Q9" s="12"/>
      <c r="R9" s="4"/>
      <c r="S9" s="4"/>
      <c r="T9" s="13" t="s">
        <v>54</v>
      </c>
      <c r="U9" s="18" t="s">
        <v>54</v>
      </c>
      <c r="V9" s="18" t="s">
        <v>54</v>
      </c>
      <c r="W9" s="12"/>
      <c r="X9" s="12"/>
      <c r="Y9" s="4"/>
      <c r="Z9" s="4"/>
      <c r="AA9" s="4"/>
      <c r="AB9" s="14" t="s">
        <v>72</v>
      </c>
      <c r="AC9" s="14" t="s">
        <v>72</v>
      </c>
      <c r="AD9" s="12"/>
      <c r="AE9" s="12"/>
      <c r="AF9" s="11"/>
      <c r="AG9" s="11">
        <f>COUNTA(Septembre[[#This Row],[1]:[ ]])</f>
        <v>7</v>
      </c>
    </row>
    <row r="10" spans="1:33" ht="50.1" customHeight="1" thickTop="1" thickBot="1" x14ac:dyDescent="0.3">
      <c r="A10" s="6" t="s">
        <v>39</v>
      </c>
      <c r="B10" s="4"/>
      <c r="C10" s="4"/>
      <c r="D10" s="4"/>
      <c r="E10" s="13" t="s">
        <v>54</v>
      </c>
      <c r="F10" s="4"/>
      <c r="G10" s="4"/>
      <c r="H10" s="4"/>
      <c r="I10" s="4"/>
      <c r="J10" s="4"/>
      <c r="K10" s="4"/>
      <c r="L10" s="13" t="s">
        <v>54</v>
      </c>
      <c r="M10" s="4"/>
      <c r="N10" s="14" t="s">
        <v>72</v>
      </c>
      <c r="O10" s="14" t="s">
        <v>72</v>
      </c>
      <c r="P10" s="4"/>
      <c r="Q10" s="4"/>
      <c r="R10" s="4"/>
      <c r="S10" s="13" t="s">
        <v>54</v>
      </c>
      <c r="T10" s="13" t="s">
        <v>54</v>
      </c>
      <c r="U10" s="18" t="s">
        <v>54</v>
      </c>
      <c r="V10" s="18" t="s">
        <v>54</v>
      </c>
      <c r="W10" s="4"/>
      <c r="X10" s="4"/>
      <c r="Y10" s="4"/>
      <c r="Z10" s="13" t="s">
        <v>54</v>
      </c>
      <c r="AA10" s="4"/>
      <c r="AB10" s="14" t="s">
        <v>72</v>
      </c>
      <c r="AC10" s="14" t="s">
        <v>72</v>
      </c>
      <c r="AD10" s="4"/>
      <c r="AE10" s="4"/>
      <c r="AF10" s="11"/>
      <c r="AG10" s="11">
        <f>COUNTA(Septembre[[#This Row],[1]:[ ]])</f>
        <v>11</v>
      </c>
    </row>
    <row r="11" spans="1:33" ht="50.1" customHeight="1" thickTop="1" thickBot="1" x14ac:dyDescent="0.3">
      <c r="A11" s="6" t="s">
        <v>40</v>
      </c>
      <c r="B11" s="4"/>
      <c r="C11" s="4"/>
      <c r="D11" s="4"/>
      <c r="E11" s="13" t="s">
        <v>54</v>
      </c>
      <c r="F11" s="4"/>
      <c r="G11" s="4"/>
      <c r="H11" s="4"/>
      <c r="I11" s="4"/>
      <c r="J11" s="4"/>
      <c r="K11" s="4"/>
      <c r="L11" s="13" t="s">
        <v>54</v>
      </c>
      <c r="M11" s="4"/>
      <c r="N11" s="14" t="s">
        <v>72</v>
      </c>
      <c r="O11" s="14" t="s">
        <v>72</v>
      </c>
      <c r="P11" s="4"/>
      <c r="Q11" s="4"/>
      <c r="R11" s="4"/>
      <c r="S11" s="13" t="s">
        <v>54</v>
      </c>
      <c r="T11" s="13" t="s">
        <v>54</v>
      </c>
      <c r="U11" s="18" t="s">
        <v>54</v>
      </c>
      <c r="V11" s="18" t="s">
        <v>54</v>
      </c>
      <c r="W11" s="4"/>
      <c r="X11" s="4"/>
      <c r="Y11" s="4"/>
      <c r="Z11" s="13" t="s">
        <v>54</v>
      </c>
      <c r="AA11" s="4"/>
      <c r="AB11" s="14" t="s">
        <v>72</v>
      </c>
      <c r="AC11" s="14" t="s">
        <v>72</v>
      </c>
      <c r="AD11" s="4"/>
      <c r="AE11" s="4"/>
      <c r="AF11" s="11"/>
      <c r="AG11" s="11">
        <f>COUNTA(Septembre[[#This Row],[1]:[ ]])</f>
        <v>11</v>
      </c>
    </row>
    <row r="12" spans="1:33" ht="50.1" customHeight="1" thickTop="1" thickBot="1" x14ac:dyDescent="0.3">
      <c r="A12" s="6" t="s">
        <v>41</v>
      </c>
      <c r="B12" s="4"/>
      <c r="C12" s="13" t="s">
        <v>54</v>
      </c>
      <c r="D12" s="4"/>
      <c r="E12" s="4"/>
      <c r="F12" s="4"/>
      <c r="G12" s="4"/>
      <c r="H12" s="4"/>
      <c r="I12" s="4"/>
      <c r="J12" s="13" t="s">
        <v>54</v>
      </c>
      <c r="K12" s="4"/>
      <c r="L12" s="4"/>
      <c r="M12" s="4"/>
      <c r="N12" s="14" t="s">
        <v>72</v>
      </c>
      <c r="O12" s="14" t="s">
        <v>72</v>
      </c>
      <c r="P12" s="4"/>
      <c r="Q12" s="13" t="s">
        <v>54</v>
      </c>
      <c r="R12" s="4"/>
      <c r="S12" s="4"/>
      <c r="T12" s="13" t="s">
        <v>54</v>
      </c>
      <c r="U12" s="18" t="s">
        <v>54</v>
      </c>
      <c r="V12" s="18" t="s">
        <v>54</v>
      </c>
      <c r="W12" s="4"/>
      <c r="X12" s="13" t="s">
        <v>54</v>
      </c>
      <c r="Y12" s="4"/>
      <c r="Z12" s="4"/>
      <c r="AA12" s="4"/>
      <c r="AB12" s="14" t="s">
        <v>72</v>
      </c>
      <c r="AC12" s="14" t="s">
        <v>72</v>
      </c>
      <c r="AD12" s="4"/>
      <c r="AE12" s="13" t="s">
        <v>54</v>
      </c>
      <c r="AF12" s="11"/>
      <c r="AG12" s="11">
        <f>COUNTA(Septembre[[#This Row],[1]:[ ]])</f>
        <v>12</v>
      </c>
    </row>
    <row r="13" spans="1:33" ht="50.1" customHeight="1" thickTop="1" thickBot="1" x14ac:dyDescent="0.3">
      <c r="A13" s="6" t="s">
        <v>42</v>
      </c>
      <c r="B13" s="13" t="s">
        <v>54</v>
      </c>
      <c r="C13" s="13" t="s">
        <v>54</v>
      </c>
      <c r="D13" s="4"/>
      <c r="E13" s="4"/>
      <c r="F13" s="4"/>
      <c r="G13" s="4"/>
      <c r="H13" s="4"/>
      <c r="I13" s="13" t="s">
        <v>54</v>
      </c>
      <c r="J13" s="13" t="s">
        <v>54</v>
      </c>
      <c r="K13" s="4"/>
      <c r="L13" s="4"/>
      <c r="M13" s="4"/>
      <c r="N13" s="14" t="s">
        <v>72</v>
      </c>
      <c r="O13" s="14" t="s">
        <v>72</v>
      </c>
      <c r="P13" s="13" t="s">
        <v>54</v>
      </c>
      <c r="Q13" s="13" t="s">
        <v>54</v>
      </c>
      <c r="R13" s="4"/>
      <c r="S13" s="4"/>
      <c r="T13" s="13" t="s">
        <v>54</v>
      </c>
      <c r="U13" s="18" t="s">
        <v>54</v>
      </c>
      <c r="V13" s="18" t="s">
        <v>54</v>
      </c>
      <c r="W13" s="13" t="s">
        <v>54</v>
      </c>
      <c r="X13" s="13" t="s">
        <v>54</v>
      </c>
      <c r="Y13" s="4"/>
      <c r="Z13" s="4"/>
      <c r="AA13" s="4"/>
      <c r="AB13" s="14" t="s">
        <v>72</v>
      </c>
      <c r="AC13" s="14" t="s">
        <v>72</v>
      </c>
      <c r="AD13" s="13" t="s">
        <v>54</v>
      </c>
      <c r="AE13" s="13" t="s">
        <v>54</v>
      </c>
      <c r="AF13" s="8"/>
      <c r="AG13" s="7">
        <f>COUNTA(Septembre[[#This Row],[1]:[ ]])</f>
        <v>17</v>
      </c>
    </row>
    <row r="14" spans="1:33" ht="50.1" customHeight="1" thickTop="1" thickBot="1" x14ac:dyDescent="0.3">
      <c r="A14" s="6" t="s">
        <v>43</v>
      </c>
      <c r="B14" s="13" t="s">
        <v>54</v>
      </c>
      <c r="C14" s="13" t="s">
        <v>54</v>
      </c>
      <c r="D14" s="4"/>
      <c r="E14" s="4"/>
      <c r="F14" s="4"/>
      <c r="G14" s="4"/>
      <c r="H14" s="4"/>
      <c r="I14" s="13" t="s">
        <v>54</v>
      </c>
      <c r="J14" s="13" t="s">
        <v>54</v>
      </c>
      <c r="K14" s="4"/>
      <c r="L14" s="4"/>
      <c r="M14" s="4"/>
      <c r="N14" s="14" t="s">
        <v>72</v>
      </c>
      <c r="O14" s="14" t="s">
        <v>72</v>
      </c>
      <c r="P14" s="13" t="s">
        <v>54</v>
      </c>
      <c r="Q14" s="13" t="s">
        <v>54</v>
      </c>
      <c r="R14" s="4"/>
      <c r="S14" s="4"/>
      <c r="T14" s="13" t="s">
        <v>54</v>
      </c>
      <c r="U14" s="18" t="s">
        <v>54</v>
      </c>
      <c r="V14" s="18" t="s">
        <v>54</v>
      </c>
      <c r="W14" s="13" t="s">
        <v>54</v>
      </c>
      <c r="X14" s="13" t="s">
        <v>54</v>
      </c>
      <c r="Y14" s="4"/>
      <c r="Z14" s="4"/>
      <c r="AA14" s="4"/>
      <c r="AB14" s="14" t="s">
        <v>72</v>
      </c>
      <c r="AC14" s="14" t="s">
        <v>72</v>
      </c>
      <c r="AD14" s="13" t="s">
        <v>54</v>
      </c>
      <c r="AE14" s="13" t="s">
        <v>54</v>
      </c>
      <c r="AF14" s="11"/>
      <c r="AG14" s="11">
        <f>COUNTA(Septembre[[#This Row],[1]:[ ]])</f>
        <v>17</v>
      </c>
    </row>
    <row r="15" spans="1:33" ht="50.1" customHeight="1" thickTop="1" thickBot="1" x14ac:dyDescent="0.3">
      <c r="A15" s="6" t="s">
        <v>44</v>
      </c>
      <c r="B15" s="4"/>
      <c r="C15" s="13" t="s">
        <v>54</v>
      </c>
      <c r="D15" s="4"/>
      <c r="E15" s="4"/>
      <c r="F15" s="4"/>
      <c r="G15" s="4"/>
      <c r="H15" s="4"/>
      <c r="I15" s="4"/>
      <c r="J15" s="13" t="s">
        <v>54</v>
      </c>
      <c r="K15" s="4"/>
      <c r="L15" s="4"/>
      <c r="M15" s="4"/>
      <c r="N15" s="14" t="s">
        <v>72</v>
      </c>
      <c r="O15" s="14" t="s">
        <v>72</v>
      </c>
      <c r="P15" s="4"/>
      <c r="Q15" s="13" t="s">
        <v>54</v>
      </c>
      <c r="R15" s="4"/>
      <c r="S15" s="4"/>
      <c r="T15" s="13" t="s">
        <v>54</v>
      </c>
      <c r="U15" s="18" t="s">
        <v>54</v>
      </c>
      <c r="V15" s="18" t="s">
        <v>54</v>
      </c>
      <c r="W15" s="4"/>
      <c r="X15" s="13" t="s">
        <v>54</v>
      </c>
      <c r="Y15" s="4"/>
      <c r="Z15" s="4"/>
      <c r="AA15" s="4"/>
      <c r="AB15" s="14" t="s">
        <v>72</v>
      </c>
      <c r="AC15" s="14" t="s">
        <v>72</v>
      </c>
      <c r="AD15" s="4"/>
      <c r="AE15" s="13" t="s">
        <v>54</v>
      </c>
      <c r="AF15" s="11"/>
      <c r="AG15" s="11">
        <f>COUNTA(Septembre[[#This Row],[1]:[ ]])</f>
        <v>12</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COUNTA(Septembre[[#This Row],[1]:[ ]])</f>
        <v>0</v>
      </c>
    </row>
    <row r="17" spans="1:33" x14ac:dyDescent="0.25">
      <c r="A17" s="9"/>
      <c r="B17" s="10">
        <f>SUBTOTAL(103,Septembre[1])</f>
        <v>7</v>
      </c>
      <c r="C17" s="10">
        <f>SUBTOTAL(103,Septembre[2])</f>
        <v>9</v>
      </c>
      <c r="D17" s="10">
        <f>SUBTOTAL(103,Septembre[3])</f>
        <v>2</v>
      </c>
      <c r="E17" s="10">
        <f>SUBTOTAL(103,Septembre[4])</f>
        <v>6</v>
      </c>
      <c r="F17" s="10">
        <f>SUBTOTAL(103,Septembre[5])</f>
        <v>4</v>
      </c>
      <c r="G17" s="10">
        <f>SUBTOTAL(103,Septembre[6])</f>
        <v>0</v>
      </c>
      <c r="H17" s="10">
        <f>SUBTOTAL(103,Septembre[7])</f>
        <v>0</v>
      </c>
      <c r="I17" s="10">
        <f>SUBTOTAL(103,Septembre[8])</f>
        <v>7</v>
      </c>
      <c r="J17" s="10">
        <f>SUBTOTAL(103,Septembre[9])</f>
        <v>9</v>
      </c>
      <c r="K17" s="10">
        <f>SUBTOTAL(103,Septembre[10])</f>
        <v>2</v>
      </c>
      <c r="L17" s="10">
        <f>SUBTOTAL(103,Septembre[11])</f>
        <v>6</v>
      </c>
      <c r="M17" s="10">
        <f>SUBTOTAL(103,Septembre[12])</f>
        <v>4</v>
      </c>
      <c r="N17" s="10">
        <f>SUBTOTAL(103,Septembre[13])</f>
        <v>12</v>
      </c>
      <c r="O17" s="10">
        <f>SUBTOTAL(103,Septembre[14])</f>
        <v>12</v>
      </c>
      <c r="P17" s="10">
        <f>SUBTOTAL(103,Septembre[15])</f>
        <v>7</v>
      </c>
      <c r="Q17" s="10">
        <f>SUBTOTAL(103,Septembre[16])</f>
        <v>9</v>
      </c>
      <c r="R17" s="10">
        <f>SUBTOTAL(103,Septembre[17])</f>
        <v>2</v>
      </c>
      <c r="S17" s="10">
        <f>SUBTOTAL(103,Septembre[18])</f>
        <v>6</v>
      </c>
      <c r="T17" s="10">
        <f>SUBTOTAL(103,Septembre[19])</f>
        <v>12</v>
      </c>
      <c r="U17" s="10">
        <f>SUBTOTAL(103,Septembre[20])</f>
        <v>12</v>
      </c>
      <c r="V17" s="10">
        <f>SUBTOTAL(103,Septembre[21])</f>
        <v>12</v>
      </c>
      <c r="W17" s="10">
        <f>SUBTOTAL(103,Septembre[22])</f>
        <v>7</v>
      </c>
      <c r="X17" s="10">
        <f>SUBTOTAL(103,Septembre[23])</f>
        <v>9</v>
      </c>
      <c r="Y17" s="10">
        <f>SUBTOTAL(103,Septembre[24])</f>
        <v>2</v>
      </c>
      <c r="Z17" s="10">
        <f>SUBTOTAL(103,Septembre[25])</f>
        <v>6</v>
      </c>
      <c r="AA17" s="10">
        <f>SUBTOTAL(103,Septembre[26])</f>
        <v>4</v>
      </c>
      <c r="AB17" s="10">
        <f>SUBTOTAL(103,Septembre[27])</f>
        <v>12</v>
      </c>
      <c r="AC17" s="10">
        <f>SUBTOTAL(103,Septembre[28])</f>
        <v>12</v>
      </c>
      <c r="AD17" s="10">
        <f>SUBTOTAL(103,Septembre[29])</f>
        <v>7</v>
      </c>
      <c r="AE17" s="10">
        <f>SUBTOTAL(109,Septembre[30])</f>
        <v>0</v>
      </c>
      <c r="AF17" s="10">
        <f>SUBTOTAL(109,Septembre[[ ]])</f>
        <v>0</v>
      </c>
      <c r="AG17" s="10">
        <f>SUBTOTAL(109,Septembre[Total des jours])</f>
        <v>208</v>
      </c>
    </row>
  </sheetData>
  <mergeCells count="1">
    <mergeCell ref="B1:AF1"/>
  </mergeCells>
  <phoneticPr fontId="5" type="noConversion"/>
  <conditionalFormatting sqref="B10:D11 F10:F11 B12:F15">
    <cfRule type="expression" dxfId="6933" priority="54" stopIfTrue="1">
      <formula>B10=CléCongé</formula>
    </cfRule>
    <cfRule type="expression" dxfId="6932" priority="53" stopIfTrue="1">
      <formula>B10=CléPersonnel</formula>
    </cfRule>
    <cfRule type="expression" dxfId="6931" priority="52" stopIfTrue="1">
      <formula>B10=CléMaladie</formula>
    </cfRule>
    <cfRule type="expression" dxfId="6930" priority="51" stopIfTrue="1">
      <formula>B10=CléPersonnalisée1</formula>
    </cfRule>
    <cfRule type="expression" dxfId="6929" priority="50" stopIfTrue="1">
      <formula>B10=CléPersonnalisée2</formula>
    </cfRule>
    <cfRule type="expression" priority="49" stopIfTrue="1">
      <formula>B10=""</formula>
    </cfRule>
  </conditionalFormatting>
  <conditionalFormatting sqref="N4:O15 T10:T11 G10:H15 AB10:AF11 S12:T15 B16:AF16 U4:V15 B4:M9 P4:T9 W4:AF9 AB12:AC15 AF12:AF15">
    <cfRule type="expression" dxfId="6928" priority="60" stopIfTrue="1">
      <formula>B4=CléCongé</formula>
    </cfRule>
    <cfRule type="expression" dxfId="6927" priority="59" stopIfTrue="1">
      <formula>B4=CléPersonnel</formula>
    </cfRule>
    <cfRule type="expression" dxfId="6926" priority="58" stopIfTrue="1">
      <formula>B4=CléMaladie</formula>
    </cfRule>
    <cfRule type="expression" dxfId="6925" priority="57" stopIfTrue="1">
      <formula>B4=CléPersonnalisée1</formula>
    </cfRule>
    <cfRule type="expression" dxfId="6924" priority="56" stopIfTrue="1">
      <formula>B4=CléPersonnalisée2</formula>
    </cfRule>
    <cfRule type="expression" priority="55" stopIfTrue="1">
      <formula>B4=""</formula>
    </cfRule>
  </conditionalFormatting>
  <conditionalFormatting sqref="E10:E11">
    <cfRule type="expression" dxfId="6923" priority="48" stopIfTrue="1">
      <formula>E10=CléCongé</formula>
    </cfRule>
    <cfRule type="expression" dxfId="6922" priority="47" stopIfTrue="1">
      <formula>E10=CléPersonnel</formula>
    </cfRule>
    <cfRule type="expression" dxfId="6921" priority="46" stopIfTrue="1">
      <formula>E10=CléMaladie</formula>
    </cfRule>
    <cfRule type="expression" dxfId="6920" priority="45" stopIfTrue="1">
      <formula>E10=CléPersonnalisée1</formula>
    </cfRule>
    <cfRule type="expression" dxfId="6919" priority="44" stopIfTrue="1">
      <formula>E10=CléPersonnalisée2</formula>
    </cfRule>
    <cfRule type="expression" priority="43" stopIfTrue="1">
      <formula>E10=""</formula>
    </cfRule>
  </conditionalFormatting>
  <conditionalFormatting sqref="I10:K11 M10:M11 I12:M15">
    <cfRule type="expression" dxfId="6918" priority="42" stopIfTrue="1">
      <formula>I10=CléCongé</formula>
    </cfRule>
    <cfRule type="expression" dxfId="6917" priority="41" stopIfTrue="1">
      <formula>I10=CléPersonnel</formula>
    </cfRule>
    <cfRule type="expression" dxfId="6916" priority="39" stopIfTrue="1">
      <formula>I10=CléPersonnalisée1</formula>
    </cfRule>
    <cfRule type="expression" dxfId="6915" priority="40" stopIfTrue="1">
      <formula>I10=CléMaladie</formula>
    </cfRule>
    <cfRule type="expression" dxfId="6914" priority="38" stopIfTrue="1">
      <formula>I10=CléPersonnalisée2</formula>
    </cfRule>
    <cfRule type="expression" priority="37" stopIfTrue="1">
      <formula>I10=""</formula>
    </cfRule>
  </conditionalFormatting>
  <conditionalFormatting sqref="L10:L11">
    <cfRule type="expression" priority="31" stopIfTrue="1">
      <formula>L10=""</formula>
    </cfRule>
    <cfRule type="expression" dxfId="6913" priority="32" stopIfTrue="1">
      <formula>L10=CléPersonnalisée2</formula>
    </cfRule>
    <cfRule type="expression" dxfId="6912" priority="33" stopIfTrue="1">
      <formula>L10=CléPersonnalisée1</formula>
    </cfRule>
    <cfRule type="expression" dxfId="6911" priority="34" stopIfTrue="1">
      <formula>L10=CléMaladie</formula>
    </cfRule>
    <cfRule type="expression" dxfId="6910" priority="35" stopIfTrue="1">
      <formula>L10=CléPersonnel</formula>
    </cfRule>
    <cfRule type="expression" dxfId="6909" priority="36" stopIfTrue="1">
      <formula>L10=CléCongé</formula>
    </cfRule>
  </conditionalFormatting>
  <conditionalFormatting sqref="P10:R15">
    <cfRule type="expression" dxfId="6908" priority="30" stopIfTrue="1">
      <formula>P10=CléCongé</formula>
    </cfRule>
    <cfRule type="expression" dxfId="6907" priority="29" stopIfTrue="1">
      <formula>P10=CléPersonnel</formula>
    </cfRule>
    <cfRule type="expression" dxfId="6906" priority="27" stopIfTrue="1">
      <formula>P10=CléPersonnalisée1</formula>
    </cfRule>
    <cfRule type="expression" dxfId="6905" priority="28" stopIfTrue="1">
      <formula>P10=CléMaladie</formula>
    </cfRule>
    <cfRule type="expression" dxfId="6904" priority="26" stopIfTrue="1">
      <formula>P10=CléPersonnalisée2</formula>
    </cfRule>
    <cfRule type="expression" priority="25" stopIfTrue="1">
      <formula>P10=""</formula>
    </cfRule>
  </conditionalFormatting>
  <conditionalFormatting sqref="S10:S11">
    <cfRule type="expression" dxfId="6903" priority="24" stopIfTrue="1">
      <formula>S10=CléCongé</formula>
    </cfRule>
    <cfRule type="expression" dxfId="6902" priority="23" stopIfTrue="1">
      <formula>S10=CléPersonnel</formula>
    </cfRule>
    <cfRule type="expression" dxfId="6901" priority="22" stopIfTrue="1">
      <formula>S10=CléMaladie</formula>
    </cfRule>
    <cfRule type="expression" dxfId="6900" priority="21" stopIfTrue="1">
      <formula>S10=CléPersonnalisée1</formula>
    </cfRule>
    <cfRule type="expression" dxfId="6899" priority="20" stopIfTrue="1">
      <formula>S10=CléPersonnalisée2</formula>
    </cfRule>
    <cfRule type="expression" priority="19" stopIfTrue="1">
      <formula>S10=""</formula>
    </cfRule>
  </conditionalFormatting>
  <conditionalFormatting sqref="W10:Y11 AA10:AA11 W12:AA15">
    <cfRule type="expression" dxfId="6898" priority="18" stopIfTrue="1">
      <formula>W10=CléCongé</formula>
    </cfRule>
    <cfRule type="expression" dxfId="6897" priority="17" stopIfTrue="1">
      <formula>W10=CléPersonnel</formula>
    </cfRule>
    <cfRule type="expression" dxfId="6896" priority="16" stopIfTrue="1">
      <formula>W10=CléMaladie</formula>
    </cfRule>
    <cfRule type="expression" dxfId="6895" priority="15" stopIfTrue="1">
      <formula>W10=CléPersonnalisée1</formula>
    </cfRule>
    <cfRule type="expression" dxfId="6894" priority="14" stopIfTrue="1">
      <formula>W10=CléPersonnalisée2</formula>
    </cfRule>
    <cfRule type="expression" priority="13" stopIfTrue="1">
      <formula>W10=""</formula>
    </cfRule>
  </conditionalFormatting>
  <conditionalFormatting sqref="Z10:Z11">
    <cfRule type="expression" priority="7" stopIfTrue="1">
      <formula>Z10=""</formula>
    </cfRule>
    <cfRule type="expression" dxfId="6893" priority="12" stopIfTrue="1">
      <formula>Z10=CléCongé</formula>
    </cfRule>
    <cfRule type="expression" dxfId="6892" priority="11" stopIfTrue="1">
      <formula>Z10=CléPersonnel</formula>
    </cfRule>
    <cfRule type="expression" dxfId="6891" priority="10" stopIfTrue="1">
      <formula>Z10=CléMaladie</formula>
    </cfRule>
    <cfRule type="expression" dxfId="6890" priority="9" stopIfTrue="1">
      <formula>Z10=CléPersonnalisée1</formula>
    </cfRule>
    <cfRule type="expression" dxfId="6889" priority="8" stopIfTrue="1">
      <formula>Z10=CléPersonnalisée2</formula>
    </cfRule>
  </conditionalFormatting>
  <conditionalFormatting sqref="AG4:AG16">
    <cfRule type="dataBar" priority="61">
      <dataBar>
        <cfvo type="min"/>
        <cfvo type="formula" val="DATEDIF(DATE(CalendarYear,2,1),DATE(CalendarYear,3,1),&quot;d&quot;)"/>
        <color theme="2" tint="-0.249977111117893"/>
      </dataBar>
      <extLst>
        <ext xmlns:x14="http://schemas.microsoft.com/office/spreadsheetml/2009/9/main" uri="{B025F937-C7B1-47D3-B67F-A62EFF666E3E}">
          <x14:id>{B4262E99-0DBE-4A39-A5EE-FB3F062A0520}</x14:id>
        </ext>
      </extLst>
    </cfRule>
  </conditionalFormatting>
  <conditionalFormatting sqref="AD12:AE15">
    <cfRule type="expression" priority="1" stopIfTrue="1">
      <formula>AD12=""</formula>
    </cfRule>
    <cfRule type="expression" dxfId="99" priority="2" stopIfTrue="1">
      <formula>AD12=CléPersonnalisée2</formula>
    </cfRule>
    <cfRule type="expression" dxfId="100" priority="3" stopIfTrue="1">
      <formula>AD12=CléPersonnalisée1</formula>
    </cfRule>
    <cfRule type="expression" dxfId="101" priority="4" stopIfTrue="1">
      <formula>AD12=CléMaladie</formula>
    </cfRule>
    <cfRule type="expression" dxfId="102" priority="5" stopIfTrue="1">
      <formula>AD12=CléPersonnel</formula>
    </cfRule>
    <cfRule type="expression" dxfId="103" priority="6" stopIfTrue="1">
      <formula>AD12=CléCongé</formula>
    </cfRule>
  </conditionalFormatting>
  <dataValidations count="5">
    <dataValidation allowBlank="1" showInputMessage="1" showErrorMessage="1" prompt="Entrez l’année dans cette cellule" sqref="AG1" xr:uid="{DA151E47-9778-436B-9B6E-CD405BEE5171}"/>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EE6154C9-B5C8-43F1-9B10-01EE4B9F692C}"/>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E2" xr:uid="{0C1339A5-2FB4-4EC5-8EAC-9BD0310051E8}"/>
    <dataValidation allowBlank="1" showInputMessage="1" showErrorMessage="1" prompt="Calcule automatiquement le nombre total de jours d’absence d’un employé durant ce mois dans cette colonne" sqref="AG3" xr:uid="{94671411-18AC-4236-8C91-077BDE2ABB91}"/>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77BE69F6-1B7A-4DB8-9AD4-A3596CB04F6B}"/>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4262E99-0DBE-4A39-A5EE-FB3F062A0520}">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E1E6E-24AA-4F21-BFC7-1F5ACDE8AD5E}">
  <dimension ref="A1:AG17"/>
  <sheetViews>
    <sheetView topLeftCell="A3" workbookViewId="0">
      <selection activeCell="Z9" sqref="Z9"/>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64</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2025</v>
      </c>
    </row>
    <row r="2" spans="1:33" ht="18.75" thickTop="1" thickBot="1" x14ac:dyDescent="0.3">
      <c r="A2" s="1"/>
      <c r="B2" s="4" t="s">
        <v>48</v>
      </c>
      <c r="C2" s="4" t="s">
        <v>49</v>
      </c>
      <c r="D2" s="4" t="s">
        <v>50</v>
      </c>
      <c r="E2" s="4" t="s">
        <v>51</v>
      </c>
      <c r="F2" s="4" t="s">
        <v>52</v>
      </c>
      <c r="G2" s="4" t="s">
        <v>53</v>
      </c>
      <c r="H2" s="4" t="s">
        <v>47</v>
      </c>
      <c r="I2" s="4" t="s">
        <v>48</v>
      </c>
      <c r="J2" s="4" t="s">
        <v>49</v>
      </c>
      <c r="K2" s="4" t="s">
        <v>50</v>
      </c>
      <c r="L2" s="4" t="s">
        <v>51</v>
      </c>
      <c r="M2" s="4" t="s">
        <v>52</v>
      </c>
      <c r="N2" s="4" t="s">
        <v>53</v>
      </c>
      <c r="O2" s="4" t="s">
        <v>47</v>
      </c>
      <c r="P2" s="4" t="s">
        <v>48</v>
      </c>
      <c r="Q2" s="4" t="s">
        <v>49</v>
      </c>
      <c r="R2" s="4" t="s">
        <v>50</v>
      </c>
      <c r="S2" s="4" t="s">
        <v>51</v>
      </c>
      <c r="T2" s="4" t="s">
        <v>52</v>
      </c>
      <c r="U2" s="4" t="s">
        <v>53</v>
      </c>
      <c r="V2" s="4" t="s">
        <v>47</v>
      </c>
      <c r="W2" s="4" t="s">
        <v>48</v>
      </c>
      <c r="X2" s="4" t="s">
        <v>49</v>
      </c>
      <c r="Y2" s="4" t="s">
        <v>50</v>
      </c>
      <c r="Z2" s="4" t="s">
        <v>51</v>
      </c>
      <c r="AA2" s="4" t="s">
        <v>52</v>
      </c>
      <c r="AB2" s="4" t="s">
        <v>53</v>
      </c>
      <c r="AC2" s="4" t="s">
        <v>47</v>
      </c>
      <c r="AD2" s="4" t="s">
        <v>48</v>
      </c>
      <c r="AE2" s="4" t="s">
        <v>49</v>
      </c>
      <c r="AF2" s="4" t="s">
        <v>50</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3" t="s">
        <v>54</v>
      </c>
      <c r="C4" s="12" t="s">
        <v>55</v>
      </c>
      <c r="D4" s="12" t="s">
        <v>55</v>
      </c>
      <c r="E4" s="4"/>
      <c r="F4" s="4"/>
      <c r="G4" s="12" t="s">
        <v>55</v>
      </c>
      <c r="H4" s="12" t="s">
        <v>55</v>
      </c>
      <c r="I4" s="13" t="s">
        <v>54</v>
      </c>
      <c r="J4" s="12" t="s">
        <v>55</v>
      </c>
      <c r="K4" s="12" t="s">
        <v>55</v>
      </c>
      <c r="L4" s="13" t="s">
        <v>54</v>
      </c>
      <c r="M4" s="13" t="s">
        <v>54</v>
      </c>
      <c r="N4" s="12" t="s">
        <v>55</v>
      </c>
      <c r="O4" s="12" t="s">
        <v>55</v>
      </c>
      <c r="P4" s="13" t="s">
        <v>54</v>
      </c>
      <c r="Q4" s="12" t="s">
        <v>55</v>
      </c>
      <c r="R4" s="12" t="s">
        <v>55</v>
      </c>
      <c r="S4" s="13" t="s">
        <v>54</v>
      </c>
      <c r="T4" s="13" t="s">
        <v>54</v>
      </c>
      <c r="U4" s="4"/>
      <c r="V4" s="4"/>
      <c r="W4" s="4"/>
      <c r="X4" s="4"/>
      <c r="Y4" s="4"/>
      <c r="Z4" s="4"/>
      <c r="AA4" s="4"/>
      <c r="AB4" s="4"/>
      <c r="AC4" s="4"/>
      <c r="AD4" s="4"/>
      <c r="AE4" s="4"/>
      <c r="AF4" s="4"/>
      <c r="AG4" s="7">
        <f>COUNTA(Septembre3[[#This Row],[1]:[31]])</f>
        <v>17</v>
      </c>
    </row>
    <row r="5" spans="1:33" ht="50.1" customHeight="1" x14ac:dyDescent="0.25">
      <c r="A5" s="6" t="s">
        <v>34</v>
      </c>
      <c r="B5" s="13" t="s">
        <v>54</v>
      </c>
      <c r="C5" s="12" t="s">
        <v>56</v>
      </c>
      <c r="D5" s="12" t="s">
        <v>56</v>
      </c>
      <c r="E5" s="4"/>
      <c r="F5" s="4"/>
      <c r="G5" s="12" t="s">
        <v>56</v>
      </c>
      <c r="H5" s="12" t="s">
        <v>56</v>
      </c>
      <c r="I5" s="13" t="s">
        <v>54</v>
      </c>
      <c r="J5" s="12" t="s">
        <v>56</v>
      </c>
      <c r="K5" s="12" t="s">
        <v>56</v>
      </c>
      <c r="L5" s="13" t="s">
        <v>54</v>
      </c>
      <c r="M5" s="13" t="s">
        <v>54</v>
      </c>
      <c r="N5" s="12" t="s">
        <v>56</v>
      </c>
      <c r="O5" s="12" t="s">
        <v>56</v>
      </c>
      <c r="P5" s="13" t="s">
        <v>54</v>
      </c>
      <c r="Q5" s="12" t="s">
        <v>56</v>
      </c>
      <c r="R5" s="12" t="s">
        <v>56</v>
      </c>
      <c r="S5" s="13" t="s">
        <v>54</v>
      </c>
      <c r="T5" s="13" t="s">
        <v>54</v>
      </c>
      <c r="U5" s="4"/>
      <c r="V5" s="4"/>
      <c r="W5" s="4"/>
      <c r="X5" s="4"/>
      <c r="Y5" s="4"/>
      <c r="Z5" s="4"/>
      <c r="AA5" s="4"/>
      <c r="AB5" s="4"/>
      <c r="AC5" s="4"/>
      <c r="AD5" s="4"/>
      <c r="AE5" s="4"/>
      <c r="AF5" s="4"/>
      <c r="AG5" s="7">
        <f>COUNTA(Septembre3[[#This Row],[1]:[31]])</f>
        <v>17</v>
      </c>
    </row>
    <row r="6" spans="1:33" ht="50.1" customHeight="1" x14ac:dyDescent="0.25">
      <c r="A6" s="6" t="s">
        <v>35</v>
      </c>
      <c r="B6" s="4"/>
      <c r="C6" s="12" t="s">
        <v>57</v>
      </c>
      <c r="D6" s="12" t="s">
        <v>57</v>
      </c>
      <c r="E6" s="4"/>
      <c r="F6" s="4"/>
      <c r="G6" s="12" t="s">
        <v>57</v>
      </c>
      <c r="H6" s="12" t="s">
        <v>57</v>
      </c>
      <c r="I6" s="4"/>
      <c r="J6" s="12" t="s">
        <v>57</v>
      </c>
      <c r="K6" s="12" t="s">
        <v>57</v>
      </c>
      <c r="L6" s="13" t="s">
        <v>54</v>
      </c>
      <c r="M6" s="13" t="s">
        <v>54</v>
      </c>
      <c r="N6" s="12" t="s">
        <v>57</v>
      </c>
      <c r="O6" s="12" t="s">
        <v>57</v>
      </c>
      <c r="P6" s="4"/>
      <c r="Q6" s="12" t="s">
        <v>57</v>
      </c>
      <c r="R6" s="12" t="s">
        <v>57</v>
      </c>
      <c r="S6" s="13" t="s">
        <v>54</v>
      </c>
      <c r="T6" s="13" t="s">
        <v>54</v>
      </c>
      <c r="U6" s="4"/>
      <c r="V6" s="4"/>
      <c r="W6" s="4"/>
      <c r="X6" s="4"/>
      <c r="Y6" s="4"/>
      <c r="Z6" s="4"/>
      <c r="AA6" s="4"/>
      <c r="AB6" s="4"/>
      <c r="AC6" s="4"/>
      <c r="AD6" s="4"/>
      <c r="AE6" s="4"/>
      <c r="AF6" s="4"/>
      <c r="AG6" s="7">
        <f>COUNTA(Septembre3[[#This Row],[1]:[31]])</f>
        <v>14</v>
      </c>
    </row>
    <row r="7" spans="1:33" ht="50.1" customHeight="1" x14ac:dyDescent="0.25">
      <c r="A7" s="6" t="s">
        <v>36</v>
      </c>
      <c r="B7" s="4"/>
      <c r="C7" s="12" t="s">
        <v>58</v>
      </c>
      <c r="D7" s="12" t="s">
        <v>58</v>
      </c>
      <c r="E7" s="4"/>
      <c r="F7" s="4"/>
      <c r="G7" s="12" t="s">
        <v>58</v>
      </c>
      <c r="H7" s="12" t="s">
        <v>58</v>
      </c>
      <c r="I7" s="4"/>
      <c r="J7" s="12" t="s">
        <v>58</v>
      </c>
      <c r="K7" s="12" t="s">
        <v>58</v>
      </c>
      <c r="L7" s="13" t="s">
        <v>54</v>
      </c>
      <c r="M7" s="13" t="s">
        <v>54</v>
      </c>
      <c r="N7" s="12" t="s">
        <v>58</v>
      </c>
      <c r="O7" s="12" t="s">
        <v>58</v>
      </c>
      <c r="P7" s="4"/>
      <c r="Q7" s="12" t="s">
        <v>58</v>
      </c>
      <c r="R7" s="12" t="s">
        <v>58</v>
      </c>
      <c r="S7" s="13" t="s">
        <v>54</v>
      </c>
      <c r="T7" s="13" t="s">
        <v>54</v>
      </c>
      <c r="U7" s="4"/>
      <c r="V7" s="4"/>
      <c r="W7" s="4"/>
      <c r="X7" s="4"/>
      <c r="Y7" s="4"/>
      <c r="Z7" s="4"/>
      <c r="AA7" s="4"/>
      <c r="AB7" s="4"/>
      <c r="AC7" s="4"/>
      <c r="AD7" s="4"/>
      <c r="AE7" s="4"/>
      <c r="AF7" s="4"/>
      <c r="AG7" s="7">
        <f>COUNTA(Septembre3[[#This Row],[1]:[31]])</f>
        <v>14</v>
      </c>
    </row>
    <row r="8" spans="1:33" ht="50.1" customHeight="1" x14ac:dyDescent="0.25">
      <c r="A8" s="6" t="s">
        <v>37</v>
      </c>
      <c r="B8" s="4"/>
      <c r="C8" s="4"/>
      <c r="D8" s="4"/>
      <c r="E8" s="4"/>
      <c r="F8" s="4"/>
      <c r="G8" s="12" t="s">
        <v>55</v>
      </c>
      <c r="H8" s="12" t="s">
        <v>55</v>
      </c>
      <c r="I8" s="4"/>
      <c r="J8" s="4"/>
      <c r="K8" s="4"/>
      <c r="L8" s="13" t="s">
        <v>54</v>
      </c>
      <c r="M8" s="13" t="s">
        <v>54</v>
      </c>
      <c r="N8" s="12" t="s">
        <v>55</v>
      </c>
      <c r="O8" s="12" t="s">
        <v>55</v>
      </c>
      <c r="P8" s="4"/>
      <c r="Q8" s="4"/>
      <c r="R8" s="4"/>
      <c r="S8" s="13" t="s">
        <v>54</v>
      </c>
      <c r="T8" s="13" t="s">
        <v>54</v>
      </c>
      <c r="U8" s="4"/>
      <c r="V8" s="13" t="s">
        <v>54</v>
      </c>
      <c r="W8" s="4"/>
      <c r="X8" s="4"/>
      <c r="Y8" s="4"/>
      <c r="Z8" s="4"/>
      <c r="AA8" s="4"/>
      <c r="AB8" s="4"/>
      <c r="AC8" s="4"/>
      <c r="AD8" s="4"/>
      <c r="AE8" s="4"/>
      <c r="AF8" s="4"/>
      <c r="AG8" s="7">
        <f>COUNTA(Septembre3[[#This Row],[1]:[31]])</f>
        <v>9</v>
      </c>
    </row>
    <row r="9" spans="1:33" ht="50.1" customHeight="1" thickBot="1" x14ac:dyDescent="0.3">
      <c r="A9" s="6" t="s">
        <v>59</v>
      </c>
      <c r="B9" s="4"/>
      <c r="C9" s="4"/>
      <c r="D9" s="4"/>
      <c r="E9" s="4"/>
      <c r="F9" s="4"/>
      <c r="G9" s="12"/>
      <c r="H9" s="12"/>
      <c r="I9" s="4"/>
      <c r="J9" s="4"/>
      <c r="K9" s="4"/>
      <c r="L9" s="13" t="s">
        <v>54</v>
      </c>
      <c r="M9" s="13" t="s">
        <v>54</v>
      </c>
      <c r="N9" s="12"/>
      <c r="O9" s="12"/>
      <c r="P9" s="4"/>
      <c r="Q9" s="4"/>
      <c r="R9" s="4"/>
      <c r="S9" s="13" t="s">
        <v>54</v>
      </c>
      <c r="T9" s="13" t="s">
        <v>54</v>
      </c>
      <c r="U9" s="4"/>
      <c r="V9" s="13" t="s">
        <v>54</v>
      </c>
      <c r="W9" s="4"/>
      <c r="X9" s="4"/>
      <c r="Y9" s="4"/>
      <c r="Z9" s="4"/>
      <c r="AA9" s="4"/>
      <c r="AB9" s="4"/>
      <c r="AC9" s="4"/>
      <c r="AD9" s="4"/>
      <c r="AE9" s="4"/>
      <c r="AF9" s="4"/>
      <c r="AG9" s="11">
        <f>COUNTA(Septembre3[[#This Row],[1]:[31]])</f>
        <v>5</v>
      </c>
    </row>
    <row r="10" spans="1:33" ht="50.1" customHeight="1" thickTop="1" thickBot="1" x14ac:dyDescent="0.3">
      <c r="A10" s="6" t="s">
        <v>60</v>
      </c>
      <c r="B10" s="4"/>
      <c r="C10" s="13" t="s">
        <v>54</v>
      </c>
      <c r="D10" s="4"/>
      <c r="E10" s="4"/>
      <c r="F10" s="4"/>
      <c r="G10" s="4"/>
      <c r="H10" s="4"/>
      <c r="I10" s="4"/>
      <c r="J10" s="13" t="s">
        <v>54</v>
      </c>
      <c r="K10" s="4"/>
      <c r="L10" s="13" t="s">
        <v>54</v>
      </c>
      <c r="M10" s="13" t="s">
        <v>54</v>
      </c>
      <c r="N10" s="4"/>
      <c r="O10" s="4"/>
      <c r="P10" s="4"/>
      <c r="Q10" s="13" t="s">
        <v>54</v>
      </c>
      <c r="R10" s="4"/>
      <c r="S10" s="13" t="s">
        <v>54</v>
      </c>
      <c r="T10" s="13" t="s">
        <v>54</v>
      </c>
      <c r="U10" s="4"/>
      <c r="V10" s="13" t="s">
        <v>54</v>
      </c>
      <c r="W10" s="4"/>
      <c r="X10" s="4"/>
      <c r="Y10" s="4"/>
      <c r="Z10" s="4"/>
      <c r="AA10" s="4"/>
      <c r="AB10" s="4"/>
      <c r="AC10" s="4"/>
      <c r="AD10" s="4"/>
      <c r="AE10" s="4"/>
      <c r="AF10" s="11"/>
      <c r="AG10" s="11">
        <f>COUNTA(Septembre3[[#This Row],[1]:[31]])</f>
        <v>8</v>
      </c>
    </row>
    <row r="11" spans="1:33" ht="50.1" customHeight="1" thickTop="1" thickBot="1" x14ac:dyDescent="0.3">
      <c r="A11" s="6" t="s">
        <v>40</v>
      </c>
      <c r="B11" s="4"/>
      <c r="C11" s="13" t="s">
        <v>54</v>
      </c>
      <c r="D11" s="4"/>
      <c r="E11" s="4"/>
      <c r="F11" s="4"/>
      <c r="G11" s="4"/>
      <c r="H11" s="4"/>
      <c r="I11" s="4"/>
      <c r="J11" s="13" t="s">
        <v>54</v>
      </c>
      <c r="K11" s="4"/>
      <c r="L11" s="13" t="s">
        <v>54</v>
      </c>
      <c r="M11" s="13" t="s">
        <v>54</v>
      </c>
      <c r="N11" s="4"/>
      <c r="O11" s="4"/>
      <c r="P11" s="4"/>
      <c r="Q11" s="13" t="s">
        <v>54</v>
      </c>
      <c r="R11" s="4"/>
      <c r="S11" s="13" t="s">
        <v>54</v>
      </c>
      <c r="T11" s="13" t="s">
        <v>54</v>
      </c>
      <c r="U11" s="4"/>
      <c r="V11" s="13" t="s">
        <v>54</v>
      </c>
      <c r="W11" s="4"/>
      <c r="X11" s="4"/>
      <c r="Y11" s="4"/>
      <c r="Z11" s="4"/>
      <c r="AA11" s="4"/>
      <c r="AB11" s="4"/>
      <c r="AC11" s="4"/>
      <c r="AD11" s="4"/>
      <c r="AE11" s="4"/>
      <c r="AF11" s="11"/>
      <c r="AG11" s="11">
        <f>COUNTA(Septembre3[[#This Row],[1]:[31]])</f>
        <v>8</v>
      </c>
    </row>
    <row r="12" spans="1:33" ht="50.1" customHeight="1" thickTop="1" thickBot="1" x14ac:dyDescent="0.3">
      <c r="A12" s="6" t="s">
        <v>61</v>
      </c>
      <c r="B12" s="4"/>
      <c r="C12" s="4"/>
      <c r="D12" s="4"/>
      <c r="E12" s="4"/>
      <c r="F12" s="4"/>
      <c r="G12" s="4"/>
      <c r="H12" s="13" t="s">
        <v>54</v>
      </c>
      <c r="I12" s="4"/>
      <c r="J12" s="4"/>
      <c r="K12" s="4"/>
      <c r="L12" s="13" t="s">
        <v>54</v>
      </c>
      <c r="M12" s="13" t="s">
        <v>54</v>
      </c>
      <c r="N12" s="4"/>
      <c r="O12" s="13" t="s">
        <v>54</v>
      </c>
      <c r="P12" s="4"/>
      <c r="Q12" s="4"/>
      <c r="R12" s="4"/>
      <c r="S12" s="13" t="s">
        <v>54</v>
      </c>
      <c r="T12" s="13" t="s">
        <v>54</v>
      </c>
      <c r="U12" s="4"/>
      <c r="V12" s="13" t="s">
        <v>54</v>
      </c>
      <c r="W12" s="4"/>
      <c r="X12" s="4"/>
      <c r="Y12" s="4"/>
      <c r="Z12" s="4"/>
      <c r="AA12" s="4"/>
      <c r="AB12" s="4"/>
      <c r="AC12" s="4"/>
      <c r="AD12" s="4"/>
      <c r="AE12" s="4"/>
      <c r="AF12" s="11"/>
      <c r="AG12" s="11">
        <f>COUNTA(Septembre3[[#This Row],[1]:[31]])</f>
        <v>7</v>
      </c>
    </row>
    <row r="13" spans="1:33" ht="50.1" customHeight="1" thickTop="1" thickBot="1" x14ac:dyDescent="0.3">
      <c r="A13" s="6" t="s">
        <v>62</v>
      </c>
      <c r="B13" s="4"/>
      <c r="C13" s="4"/>
      <c r="D13" s="4"/>
      <c r="E13" s="4"/>
      <c r="F13" s="4"/>
      <c r="G13" s="13" t="s">
        <v>54</v>
      </c>
      <c r="H13" s="13" t="s">
        <v>54</v>
      </c>
      <c r="I13" s="4"/>
      <c r="J13" s="4"/>
      <c r="K13" s="4"/>
      <c r="L13" s="13" t="s">
        <v>54</v>
      </c>
      <c r="M13" s="13" t="s">
        <v>54</v>
      </c>
      <c r="N13" s="13" t="s">
        <v>54</v>
      </c>
      <c r="O13" s="13" t="s">
        <v>54</v>
      </c>
      <c r="P13" s="4"/>
      <c r="Q13" s="4"/>
      <c r="R13" s="4"/>
      <c r="S13" s="13" t="s">
        <v>54</v>
      </c>
      <c r="T13" s="13" t="s">
        <v>54</v>
      </c>
      <c r="U13" s="4"/>
      <c r="V13" s="13" t="s">
        <v>54</v>
      </c>
      <c r="W13" s="4"/>
      <c r="X13" s="4"/>
      <c r="Y13" s="4"/>
      <c r="Z13" s="4"/>
      <c r="AA13" s="4"/>
      <c r="AB13" s="4"/>
      <c r="AC13" s="4"/>
      <c r="AD13" s="4"/>
      <c r="AE13" s="4"/>
      <c r="AF13" s="8"/>
      <c r="AG13" s="7">
        <f>COUNTA(Septembre3[[#This Row],[1]:[31]])</f>
        <v>9</v>
      </c>
    </row>
    <row r="14" spans="1:33" ht="50.1" customHeight="1" thickTop="1" thickBot="1" x14ac:dyDescent="0.3">
      <c r="A14" s="6" t="s">
        <v>43</v>
      </c>
      <c r="B14" s="4"/>
      <c r="C14" s="4"/>
      <c r="D14" s="4"/>
      <c r="E14" s="4"/>
      <c r="F14" s="4"/>
      <c r="G14" s="13" t="s">
        <v>54</v>
      </c>
      <c r="H14" s="13" t="s">
        <v>54</v>
      </c>
      <c r="I14" s="4"/>
      <c r="J14" s="4"/>
      <c r="K14" s="4"/>
      <c r="L14" s="13" t="s">
        <v>54</v>
      </c>
      <c r="M14" s="13" t="s">
        <v>54</v>
      </c>
      <c r="N14" s="13" t="s">
        <v>54</v>
      </c>
      <c r="O14" s="13" t="s">
        <v>54</v>
      </c>
      <c r="P14" s="4"/>
      <c r="Q14" s="4"/>
      <c r="R14" s="4"/>
      <c r="S14" s="13" t="s">
        <v>54</v>
      </c>
      <c r="T14" s="13" t="s">
        <v>54</v>
      </c>
      <c r="U14" s="4"/>
      <c r="V14" s="13" t="s">
        <v>54</v>
      </c>
      <c r="W14" s="4"/>
      <c r="X14" s="4"/>
      <c r="Y14" s="4"/>
      <c r="Z14" s="4"/>
      <c r="AA14" s="4"/>
      <c r="AB14" s="4"/>
      <c r="AC14" s="4"/>
      <c r="AD14" s="4"/>
      <c r="AE14" s="4"/>
      <c r="AF14" s="11"/>
      <c r="AG14" s="11">
        <f>COUNTA(Septembre3[[#This Row],[1]:[31]])</f>
        <v>9</v>
      </c>
    </row>
    <row r="15" spans="1:33" ht="50.1" customHeight="1" thickTop="1" thickBot="1" x14ac:dyDescent="0.3">
      <c r="A15" s="6" t="s">
        <v>44</v>
      </c>
      <c r="B15" s="4"/>
      <c r="C15" s="4"/>
      <c r="D15" s="4"/>
      <c r="E15" s="4"/>
      <c r="F15" s="4"/>
      <c r="G15" s="4"/>
      <c r="H15" s="13" t="s">
        <v>54</v>
      </c>
      <c r="I15" s="4"/>
      <c r="J15" s="4"/>
      <c r="K15" s="4"/>
      <c r="L15" s="13" t="s">
        <v>54</v>
      </c>
      <c r="M15" s="13" t="s">
        <v>54</v>
      </c>
      <c r="N15" s="4"/>
      <c r="O15" s="13" t="s">
        <v>54</v>
      </c>
      <c r="P15" s="4"/>
      <c r="Q15" s="4"/>
      <c r="R15" s="4"/>
      <c r="S15" s="13" t="s">
        <v>54</v>
      </c>
      <c r="T15" s="13" t="s">
        <v>54</v>
      </c>
      <c r="U15" s="4"/>
      <c r="V15" s="13" t="s">
        <v>54</v>
      </c>
      <c r="W15" s="4"/>
      <c r="X15" s="4"/>
      <c r="Y15" s="4"/>
      <c r="Z15" s="4"/>
      <c r="AA15" s="4"/>
      <c r="AB15" s="4"/>
      <c r="AC15" s="4"/>
      <c r="AD15" s="4"/>
      <c r="AE15" s="4"/>
      <c r="AF15" s="11"/>
      <c r="AG15" s="11">
        <f>COUNTA(Septembre3[[#This Row],[1]:[31]])</f>
        <v>7</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COUNTA(Septembre3[[#This Row],[1]:[31]])</f>
        <v>0</v>
      </c>
    </row>
    <row r="17" spans="1:33" x14ac:dyDescent="0.25">
      <c r="A17" s="9"/>
      <c r="B17" s="10">
        <f>SUBTOTAL(103,Septembre3[1])</f>
        <v>2</v>
      </c>
      <c r="C17" s="10">
        <f>SUBTOTAL(103,Septembre3[2])</f>
        <v>6</v>
      </c>
      <c r="D17" s="10">
        <f>SUBTOTAL(103,Septembre3[3])</f>
        <v>4</v>
      </c>
      <c r="E17" s="10">
        <f>SUBTOTAL(103,Septembre3[4])</f>
        <v>0</v>
      </c>
      <c r="F17" s="10">
        <f>SUBTOTAL(103,Septembre3[5])</f>
        <v>0</v>
      </c>
      <c r="G17" s="10">
        <f>SUBTOTAL(103,Septembre3[6])</f>
        <v>7</v>
      </c>
      <c r="H17" s="10">
        <f>SUBTOTAL(103,Septembre3[7])</f>
        <v>9</v>
      </c>
      <c r="I17" s="10">
        <f>SUBTOTAL(103,Septembre3[8])</f>
        <v>2</v>
      </c>
      <c r="J17" s="10">
        <f>SUBTOTAL(103,Septembre3[9])</f>
        <v>6</v>
      </c>
      <c r="K17" s="10">
        <f>SUBTOTAL(103,Septembre3[10])</f>
        <v>4</v>
      </c>
      <c r="L17" s="10">
        <f>SUBTOTAL(103,Septembre3[11])</f>
        <v>12</v>
      </c>
      <c r="M17" s="10">
        <f>SUBTOTAL(103,Septembre3[12])</f>
        <v>12</v>
      </c>
      <c r="N17" s="10">
        <f>SUBTOTAL(103,Septembre3[13])</f>
        <v>7</v>
      </c>
      <c r="O17" s="10">
        <f>SUBTOTAL(103,Septembre3[14])</f>
        <v>9</v>
      </c>
      <c r="P17" s="10">
        <f>SUBTOTAL(103,Septembre3[15])</f>
        <v>2</v>
      </c>
      <c r="Q17" s="10">
        <f>SUBTOTAL(103,Septembre3[16])</f>
        <v>6</v>
      </c>
      <c r="R17" s="10">
        <f>SUBTOTAL(103,Septembre3[17])</f>
        <v>4</v>
      </c>
      <c r="S17" s="10">
        <f>SUBTOTAL(103,Septembre3[18])</f>
        <v>12</v>
      </c>
      <c r="T17" s="10">
        <f>SUBTOTAL(103,Septembre3[19])</f>
        <v>12</v>
      </c>
      <c r="U17" s="10">
        <f>SUBTOTAL(103,Septembre3[20])</f>
        <v>0</v>
      </c>
      <c r="V17" s="10">
        <f>SUBTOTAL(103,Septembre3[21])</f>
        <v>8</v>
      </c>
      <c r="W17" s="10">
        <f>SUBTOTAL(103,Septembre3[22])</f>
        <v>0</v>
      </c>
      <c r="X17" s="10">
        <f>SUBTOTAL(103,Septembre3[23])</f>
        <v>0</v>
      </c>
      <c r="Y17" s="10">
        <f>SUBTOTAL(103,Septembre3[24])</f>
        <v>0</v>
      </c>
      <c r="Z17" s="10">
        <f>SUBTOTAL(103,Septembre3[25])</f>
        <v>0</v>
      </c>
      <c r="AA17" s="10">
        <f>SUBTOTAL(103,Septembre3[26])</f>
        <v>0</v>
      </c>
      <c r="AB17" s="10">
        <f>SUBTOTAL(103,Septembre3[27])</f>
        <v>0</v>
      </c>
      <c r="AC17" s="10">
        <f>SUBTOTAL(103,Septembre3[28])</f>
        <v>0</v>
      </c>
      <c r="AD17" s="10">
        <f>SUBTOTAL(103,Septembre3[29])</f>
        <v>0</v>
      </c>
      <c r="AE17" s="10">
        <f>SUBTOTAL(109,Septembre3[30])</f>
        <v>0</v>
      </c>
      <c r="AF17" s="10">
        <f>SUBTOTAL(109,Septembre3[31])</f>
        <v>0</v>
      </c>
      <c r="AG17" s="10">
        <f>SUBTOTAL(109,Septembre3[Total des jours])</f>
        <v>124</v>
      </c>
    </row>
  </sheetData>
  <mergeCells count="1">
    <mergeCell ref="B1:AF1"/>
  </mergeCells>
  <conditionalFormatting sqref="B4:AC4 B5:K9 L5:L15 M5:AC9">
    <cfRule type="expression" priority="31" stopIfTrue="1">
      <formula>B4=""</formula>
    </cfRule>
    <cfRule type="expression" dxfId="6888" priority="32" stopIfTrue="1">
      <formula>B4=CléPersonnalisée2</formula>
    </cfRule>
    <cfRule type="expression" dxfId="6887" priority="33" stopIfTrue="1">
      <formula>B4=CléPersonnalisée1</formula>
    </cfRule>
    <cfRule type="expression" dxfId="6886" priority="34" stopIfTrue="1">
      <formula>B4=CléMaladie</formula>
    </cfRule>
    <cfRule type="expression" dxfId="6885" priority="35" stopIfTrue="1">
      <formula>B4=CléPersonnel</formula>
    </cfRule>
    <cfRule type="expression" dxfId="6884" priority="36" stopIfTrue="1">
      <formula>B4=CléCongé</formula>
    </cfRule>
  </conditionalFormatting>
  <conditionalFormatting sqref="C10:C11">
    <cfRule type="expression" priority="13" stopIfTrue="1">
      <formula>C10=""</formula>
    </cfRule>
    <cfRule type="expression" dxfId="6883" priority="14" stopIfTrue="1">
      <formula>C10=CléPersonnalisée2</formula>
    </cfRule>
    <cfRule type="expression" dxfId="6882" priority="15" stopIfTrue="1">
      <formula>C10=CléPersonnalisée1</formula>
    </cfRule>
    <cfRule type="expression" dxfId="6881" priority="16" stopIfTrue="1">
      <formula>C10=CléMaladie</formula>
    </cfRule>
    <cfRule type="expression" dxfId="6880" priority="17" stopIfTrue="1">
      <formula>C10=CléPersonnel</formula>
    </cfRule>
    <cfRule type="expression" dxfId="6879" priority="18" stopIfTrue="1">
      <formula>C10=CléCongé</formula>
    </cfRule>
  </conditionalFormatting>
  <conditionalFormatting sqref="J10:J11">
    <cfRule type="expression" priority="7" stopIfTrue="1">
      <formula>J10=""</formula>
    </cfRule>
    <cfRule type="expression" dxfId="6878" priority="8" stopIfTrue="1">
      <formula>J10=CléPersonnalisée2</formula>
    </cfRule>
    <cfRule type="expression" dxfId="6877" priority="9" stopIfTrue="1">
      <formula>J10=CléPersonnalisée1</formula>
    </cfRule>
    <cfRule type="expression" dxfId="6876" priority="10" stopIfTrue="1">
      <formula>J10=CléMaladie</formula>
    </cfRule>
    <cfRule type="expression" dxfId="6875" priority="11" stopIfTrue="1">
      <formula>J10=CléPersonnel</formula>
    </cfRule>
    <cfRule type="expression" dxfId="6874" priority="12" stopIfTrue="1">
      <formula>J10=CléCongé</formula>
    </cfRule>
  </conditionalFormatting>
  <conditionalFormatting sqref="Q10:Q11">
    <cfRule type="expression" priority="1" stopIfTrue="1">
      <formula>Q10=""</formula>
    </cfRule>
    <cfRule type="expression" dxfId="6873" priority="2" stopIfTrue="1">
      <formula>Q10=CléPersonnalisée2</formula>
    </cfRule>
    <cfRule type="expression" dxfId="6872" priority="3" stopIfTrue="1">
      <formula>Q10=CléPersonnalisée1</formula>
    </cfRule>
    <cfRule type="expression" dxfId="6871" priority="4" stopIfTrue="1">
      <formula>Q10=CléMaladie</formula>
    </cfRule>
    <cfRule type="expression" dxfId="6870" priority="5" stopIfTrue="1">
      <formula>Q10=CléPersonnel</formula>
    </cfRule>
    <cfRule type="expression" dxfId="6869" priority="6" stopIfTrue="1">
      <formula>Q10=CléCongé</formula>
    </cfRule>
  </conditionalFormatting>
  <conditionalFormatting sqref="AD4:AD9 B10:B11 D10:I11 K10:K11 N10:P11 R10:R11 M10:M15 B12:K15 N12:R15 B16:AF16 S10:AF15">
    <cfRule type="expression" priority="37" stopIfTrue="1">
      <formula>B4=""</formula>
    </cfRule>
    <cfRule type="expression" dxfId="6868" priority="38" stopIfTrue="1">
      <formula>B4=CléPersonnalisée2</formula>
    </cfRule>
    <cfRule type="expression" dxfId="6867" priority="39" stopIfTrue="1">
      <formula>B4=CléPersonnalisée1</formula>
    </cfRule>
    <cfRule type="expression" dxfId="6866" priority="40" stopIfTrue="1">
      <formula>B4=CléMaladie</formula>
    </cfRule>
    <cfRule type="expression" dxfId="6865" priority="41" stopIfTrue="1">
      <formula>B4=CléPersonnel</formula>
    </cfRule>
    <cfRule type="expression" dxfId="6864" priority="42" stopIfTrue="1">
      <formula>B4=CléCongé</formula>
    </cfRule>
  </conditionalFormatting>
  <conditionalFormatting sqref="AE4:AF9">
    <cfRule type="expression" priority="19" stopIfTrue="1">
      <formula>AE4=""</formula>
    </cfRule>
    <cfRule type="expression" dxfId="6863" priority="20" stopIfTrue="1">
      <formula>AE4=CléPersonnalisée2</formula>
    </cfRule>
    <cfRule type="expression" dxfId="6862" priority="21" stopIfTrue="1">
      <formula>AE4=CléPersonnalisée1</formula>
    </cfRule>
    <cfRule type="expression" dxfId="6861" priority="22" stopIfTrue="1">
      <formula>AE4=CléMaladie</formula>
    </cfRule>
    <cfRule type="expression" dxfId="6860" priority="23" stopIfTrue="1">
      <formula>AE4=CléPersonnel</formula>
    </cfRule>
    <cfRule type="expression" dxfId="6859" priority="24" stopIfTrue="1">
      <formula>AE4=CléCongé</formula>
    </cfRule>
  </conditionalFormatting>
  <conditionalFormatting sqref="AG4:AG16">
    <cfRule type="dataBar" priority="43">
      <dataBar>
        <cfvo type="min"/>
        <cfvo type="formula" val="DATEDIF(DATE(CalendarYear,2,1),DATE(CalendarYear,3,1),&quot;d&quot;)"/>
        <color theme="2" tint="-0.249977111117893"/>
      </dataBar>
      <extLst>
        <ext xmlns:x14="http://schemas.microsoft.com/office/spreadsheetml/2009/9/main" uri="{B025F937-C7B1-47D3-B67F-A62EFF666E3E}">
          <x14:id>{E5375C1C-64CD-48D2-818F-B8F49EEA3795}</x14:id>
        </ext>
      </extLst>
    </cfRule>
  </conditionalFormatting>
  <dataValidations count="5">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0CFC2845-5D13-422A-972B-1D70F1E32466}"/>
    <dataValidation allowBlank="1" showInputMessage="1" showErrorMessage="1" prompt="Calcule automatiquement le nombre total de jours d’absence d’un employé durant ce mois dans cette colonne" sqref="AG3" xr:uid="{49E9BEFA-B314-4E5A-A67D-E427309ADB87}"/>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10F986B4-8F91-4D63-AC67-08B3DFEA2A4E}"/>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21E8A1B7-E2D6-4E48-B665-D88AFD0F50D8}"/>
    <dataValidation allowBlank="1" showInputMessage="1" showErrorMessage="1" prompt="Entrez l’année dans cette cellule" sqref="AG1" xr:uid="{CC2D3A3B-3668-4EA6-9DCE-DDD83A95E128}"/>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5375C1C-64CD-48D2-818F-B8F49EEA3795}">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AAC2C-D5B1-41DE-A34A-3607798DE6F3}">
  <dimension ref="A1:AG17"/>
  <sheetViews>
    <sheetView tabSelected="1" topLeftCell="A9" workbookViewId="0">
      <selection activeCell="P4" sqref="P4:P15"/>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65</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2025</v>
      </c>
    </row>
    <row r="2" spans="1:33" ht="18.75" thickTop="1" thickBot="1" x14ac:dyDescent="0.3">
      <c r="A2" s="1"/>
      <c r="B2" s="4" t="s">
        <v>51</v>
      </c>
      <c r="C2" s="4" t="s">
        <v>52</v>
      </c>
      <c r="D2" s="4" t="s">
        <v>53</v>
      </c>
      <c r="E2" s="4" t="s">
        <v>47</v>
      </c>
      <c r="F2" s="4" t="s">
        <v>48</v>
      </c>
      <c r="G2" s="4" t="s">
        <v>49</v>
      </c>
      <c r="H2" s="4" t="s">
        <v>50</v>
      </c>
      <c r="I2" s="4" t="s">
        <v>51</v>
      </c>
      <c r="J2" s="4" t="s">
        <v>52</v>
      </c>
      <c r="K2" s="4" t="s">
        <v>53</v>
      </c>
      <c r="L2" s="4" t="s">
        <v>47</v>
      </c>
      <c r="M2" s="4" t="s">
        <v>48</v>
      </c>
      <c r="N2" s="4" t="s">
        <v>49</v>
      </c>
      <c r="O2" s="4" t="s">
        <v>50</v>
      </c>
      <c r="P2" s="4" t="s">
        <v>51</v>
      </c>
      <c r="Q2" s="4" t="s">
        <v>52</v>
      </c>
      <c r="R2" s="4" t="s">
        <v>53</v>
      </c>
      <c r="S2" s="4" t="s">
        <v>47</v>
      </c>
      <c r="T2" s="4" t="s">
        <v>48</v>
      </c>
      <c r="U2" s="4" t="s">
        <v>49</v>
      </c>
      <c r="V2" s="4" t="s">
        <v>50</v>
      </c>
      <c r="W2" s="4" t="s">
        <v>51</v>
      </c>
      <c r="X2" s="4" t="s">
        <v>52</v>
      </c>
      <c r="Y2" s="4" t="s">
        <v>53</v>
      </c>
      <c r="Z2" s="4" t="s">
        <v>47</v>
      </c>
      <c r="AA2" s="4" t="s">
        <v>48</v>
      </c>
      <c r="AB2" s="4" t="s">
        <v>49</v>
      </c>
      <c r="AC2" s="4" t="s">
        <v>50</v>
      </c>
      <c r="AD2" s="4" t="s">
        <v>51</v>
      </c>
      <c r="AE2" s="4" t="s">
        <v>52</v>
      </c>
      <c r="AF2" s="4"/>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30</v>
      </c>
      <c r="AG3" s="5" t="s">
        <v>31</v>
      </c>
    </row>
    <row r="4" spans="1:33" ht="50.1" customHeight="1" x14ac:dyDescent="0.25">
      <c r="A4" s="6" t="s">
        <v>33</v>
      </c>
      <c r="B4" s="4"/>
      <c r="C4" s="4"/>
      <c r="D4" s="12" t="s">
        <v>55</v>
      </c>
      <c r="E4" s="12" t="s">
        <v>55</v>
      </c>
      <c r="F4" s="13" t="s">
        <v>54</v>
      </c>
      <c r="G4" s="12" t="s">
        <v>55</v>
      </c>
      <c r="H4" s="12" t="s">
        <v>55</v>
      </c>
      <c r="I4" s="4"/>
      <c r="J4" s="4"/>
      <c r="K4" s="12" t="s">
        <v>55</v>
      </c>
      <c r="L4" s="12" t="s">
        <v>55</v>
      </c>
      <c r="M4" s="13" t="s">
        <v>54</v>
      </c>
      <c r="N4" s="12" t="s">
        <v>55</v>
      </c>
      <c r="O4" s="12" t="s">
        <v>55</v>
      </c>
      <c r="P4" s="13" t="s">
        <v>54</v>
      </c>
      <c r="Q4" s="13" t="s">
        <v>54</v>
      </c>
      <c r="R4" s="12" t="s">
        <v>55</v>
      </c>
      <c r="S4" s="12" t="s">
        <v>55</v>
      </c>
      <c r="T4" s="13" t="s">
        <v>54</v>
      </c>
      <c r="U4" s="12" t="s">
        <v>55</v>
      </c>
      <c r="V4" s="12" t="s">
        <v>55</v>
      </c>
      <c r="W4" s="13" t="s">
        <v>54</v>
      </c>
      <c r="X4" s="13" t="s">
        <v>54</v>
      </c>
      <c r="Y4" s="12" t="s">
        <v>55</v>
      </c>
      <c r="Z4" s="12" t="s">
        <v>55</v>
      </c>
      <c r="AA4" s="13" t="s">
        <v>54</v>
      </c>
      <c r="AB4" s="12" t="s">
        <v>55</v>
      </c>
      <c r="AC4" s="12" t="s">
        <v>55</v>
      </c>
      <c r="AD4" s="4"/>
      <c r="AE4" s="4"/>
      <c r="AF4" s="4"/>
      <c r="AG4" s="7">
        <f>COUNTA(Septembre34[[#This Row],[1]:[ ]])</f>
        <v>24</v>
      </c>
    </row>
    <row r="5" spans="1:33" ht="50.1" customHeight="1" x14ac:dyDescent="0.25">
      <c r="A5" s="6" t="s">
        <v>34</v>
      </c>
      <c r="B5" s="4"/>
      <c r="C5" s="4"/>
      <c r="D5" s="12" t="s">
        <v>56</v>
      </c>
      <c r="E5" s="12" t="s">
        <v>56</v>
      </c>
      <c r="F5" s="13" t="s">
        <v>54</v>
      </c>
      <c r="G5" s="12" t="s">
        <v>56</v>
      </c>
      <c r="H5" s="12" t="s">
        <v>56</v>
      </c>
      <c r="I5" s="4"/>
      <c r="J5" s="4"/>
      <c r="K5" s="12" t="s">
        <v>56</v>
      </c>
      <c r="L5" s="12" t="s">
        <v>56</v>
      </c>
      <c r="M5" s="13" t="s">
        <v>54</v>
      </c>
      <c r="N5" s="12" t="s">
        <v>56</v>
      </c>
      <c r="O5" s="12" t="s">
        <v>56</v>
      </c>
      <c r="P5" s="13" t="s">
        <v>54</v>
      </c>
      <c r="Q5" s="13" t="s">
        <v>54</v>
      </c>
      <c r="R5" s="12" t="s">
        <v>56</v>
      </c>
      <c r="S5" s="12" t="s">
        <v>56</v>
      </c>
      <c r="T5" s="13" t="s">
        <v>54</v>
      </c>
      <c r="U5" s="12" t="s">
        <v>56</v>
      </c>
      <c r="V5" s="12" t="s">
        <v>56</v>
      </c>
      <c r="W5" s="13" t="s">
        <v>54</v>
      </c>
      <c r="X5" s="13" t="s">
        <v>54</v>
      </c>
      <c r="Y5" s="12" t="s">
        <v>56</v>
      </c>
      <c r="Z5" s="12" t="s">
        <v>56</v>
      </c>
      <c r="AA5" s="13" t="s">
        <v>54</v>
      </c>
      <c r="AB5" s="12" t="s">
        <v>56</v>
      </c>
      <c r="AC5" s="12" t="s">
        <v>56</v>
      </c>
      <c r="AD5" s="4"/>
      <c r="AE5" s="4"/>
      <c r="AF5" s="4"/>
      <c r="AG5" s="7">
        <f>COUNTA(Septembre34[[#This Row],[1]:[ ]])</f>
        <v>24</v>
      </c>
    </row>
    <row r="6" spans="1:33" ht="50.1" customHeight="1" x14ac:dyDescent="0.25">
      <c r="A6" s="6" t="s">
        <v>35</v>
      </c>
      <c r="B6" s="4"/>
      <c r="C6" s="4"/>
      <c r="D6" s="12" t="s">
        <v>57</v>
      </c>
      <c r="E6" s="12" t="s">
        <v>57</v>
      </c>
      <c r="F6" s="4"/>
      <c r="G6" s="12" t="s">
        <v>57</v>
      </c>
      <c r="H6" s="12" t="s">
        <v>57</v>
      </c>
      <c r="I6" s="4"/>
      <c r="J6" s="4"/>
      <c r="K6" s="12" t="s">
        <v>57</v>
      </c>
      <c r="L6" s="12" t="s">
        <v>57</v>
      </c>
      <c r="M6" s="4"/>
      <c r="N6" s="12" t="s">
        <v>57</v>
      </c>
      <c r="O6" s="12" t="s">
        <v>57</v>
      </c>
      <c r="P6" s="13" t="s">
        <v>54</v>
      </c>
      <c r="Q6" s="13" t="s">
        <v>54</v>
      </c>
      <c r="R6" s="12" t="s">
        <v>57</v>
      </c>
      <c r="S6" s="12" t="s">
        <v>57</v>
      </c>
      <c r="T6" s="4"/>
      <c r="U6" s="12" t="s">
        <v>57</v>
      </c>
      <c r="V6" s="12" t="s">
        <v>57</v>
      </c>
      <c r="W6" s="13" t="s">
        <v>54</v>
      </c>
      <c r="X6" s="13" t="s">
        <v>54</v>
      </c>
      <c r="Y6" s="12" t="s">
        <v>57</v>
      </c>
      <c r="Z6" s="12" t="s">
        <v>57</v>
      </c>
      <c r="AA6" s="4"/>
      <c r="AB6" s="12" t="s">
        <v>57</v>
      </c>
      <c r="AC6" s="12" t="s">
        <v>57</v>
      </c>
      <c r="AD6" s="4"/>
      <c r="AE6" s="4"/>
      <c r="AF6" s="4"/>
      <c r="AG6" s="7">
        <f>COUNTA(Septembre34[[#This Row],[1]:[ ]])</f>
        <v>20</v>
      </c>
    </row>
    <row r="7" spans="1:33" ht="50.1" customHeight="1" x14ac:dyDescent="0.25">
      <c r="A7" s="6" t="s">
        <v>36</v>
      </c>
      <c r="B7" s="4"/>
      <c r="C7" s="4"/>
      <c r="D7" s="12" t="s">
        <v>58</v>
      </c>
      <c r="E7" s="12" t="s">
        <v>58</v>
      </c>
      <c r="F7" s="4"/>
      <c r="G7" s="12" t="s">
        <v>58</v>
      </c>
      <c r="H7" s="12" t="s">
        <v>58</v>
      </c>
      <c r="I7" s="4"/>
      <c r="J7" s="4"/>
      <c r="K7" s="12" t="s">
        <v>58</v>
      </c>
      <c r="L7" s="12" t="s">
        <v>58</v>
      </c>
      <c r="M7" s="4"/>
      <c r="N7" s="12" t="s">
        <v>58</v>
      </c>
      <c r="O7" s="12" t="s">
        <v>58</v>
      </c>
      <c r="P7" s="13" t="s">
        <v>54</v>
      </c>
      <c r="Q7" s="13" t="s">
        <v>54</v>
      </c>
      <c r="R7" s="12" t="s">
        <v>58</v>
      </c>
      <c r="S7" s="12" t="s">
        <v>58</v>
      </c>
      <c r="T7" s="4"/>
      <c r="U7" s="12" t="s">
        <v>58</v>
      </c>
      <c r="V7" s="12" t="s">
        <v>58</v>
      </c>
      <c r="W7" s="13" t="s">
        <v>54</v>
      </c>
      <c r="X7" s="13" t="s">
        <v>54</v>
      </c>
      <c r="Y7" s="12" t="s">
        <v>58</v>
      </c>
      <c r="Z7" s="12" t="s">
        <v>58</v>
      </c>
      <c r="AA7" s="4"/>
      <c r="AB7" s="12" t="s">
        <v>58</v>
      </c>
      <c r="AC7" s="12" t="s">
        <v>58</v>
      </c>
      <c r="AD7" s="4"/>
      <c r="AE7" s="4"/>
      <c r="AF7" s="4"/>
      <c r="AG7" s="7">
        <f>COUNTA(Septembre34[[#This Row],[1]:[ ]])</f>
        <v>20</v>
      </c>
    </row>
    <row r="8" spans="1:33" ht="50.1" customHeight="1" thickBot="1" x14ac:dyDescent="0.3">
      <c r="A8" s="6" t="s">
        <v>37</v>
      </c>
      <c r="B8" s="4"/>
      <c r="C8" s="4"/>
      <c r="D8" s="12" t="s">
        <v>55</v>
      </c>
      <c r="E8" s="12" t="s">
        <v>55</v>
      </c>
      <c r="F8" s="4"/>
      <c r="G8" s="13" t="s">
        <v>54</v>
      </c>
      <c r="H8" s="4"/>
      <c r="I8" s="4"/>
      <c r="J8" s="4"/>
      <c r="K8" s="12" t="s">
        <v>55</v>
      </c>
      <c r="L8" s="12" t="s">
        <v>55</v>
      </c>
      <c r="M8" s="4"/>
      <c r="N8" s="4"/>
      <c r="O8" s="4"/>
      <c r="P8" s="13" t="s">
        <v>54</v>
      </c>
      <c r="Q8" s="13" t="s">
        <v>54</v>
      </c>
      <c r="R8" s="12" t="s">
        <v>55</v>
      </c>
      <c r="S8" s="12" t="s">
        <v>55</v>
      </c>
      <c r="T8" s="4"/>
      <c r="U8" s="4"/>
      <c r="V8" s="4"/>
      <c r="W8" s="13" t="s">
        <v>54</v>
      </c>
      <c r="X8" s="13" t="s">
        <v>54</v>
      </c>
      <c r="Y8" s="12" t="s">
        <v>55</v>
      </c>
      <c r="Z8" s="12" t="s">
        <v>55</v>
      </c>
      <c r="AA8" s="4"/>
      <c r="AB8" s="4"/>
      <c r="AC8" s="4"/>
      <c r="AD8" s="4"/>
      <c r="AE8" s="4"/>
      <c r="AF8" s="8"/>
      <c r="AG8" s="7">
        <f>COUNTA(Septembre34[[#This Row],[1]:[ ]])</f>
        <v>13</v>
      </c>
    </row>
    <row r="9" spans="1:33" ht="50.1" customHeight="1" thickTop="1" thickBot="1" x14ac:dyDescent="0.3">
      <c r="A9" s="6" t="s">
        <v>38</v>
      </c>
      <c r="B9" s="4"/>
      <c r="C9" s="4"/>
      <c r="D9" s="12"/>
      <c r="E9" s="12"/>
      <c r="F9" s="4"/>
      <c r="G9" s="13" t="s">
        <v>54</v>
      </c>
      <c r="H9" s="4"/>
      <c r="I9" s="4"/>
      <c r="J9" s="4"/>
      <c r="K9" s="12"/>
      <c r="L9" s="12"/>
      <c r="M9" s="4"/>
      <c r="N9" s="4"/>
      <c r="O9" s="4"/>
      <c r="P9" s="13" t="s">
        <v>54</v>
      </c>
      <c r="Q9" s="13" t="s">
        <v>54</v>
      </c>
      <c r="R9" s="12"/>
      <c r="S9" s="12"/>
      <c r="T9" s="4"/>
      <c r="U9" s="4"/>
      <c r="V9" s="4"/>
      <c r="W9" s="13" t="s">
        <v>54</v>
      </c>
      <c r="X9" s="13" t="s">
        <v>54</v>
      </c>
      <c r="Y9" s="12"/>
      <c r="Z9" s="12"/>
      <c r="AA9" s="4"/>
      <c r="AB9" s="4"/>
      <c r="AC9" s="4"/>
      <c r="AD9" s="4"/>
      <c r="AE9" s="4"/>
      <c r="AF9" s="11"/>
      <c r="AG9" s="11">
        <f>COUNTA(Septembre34[[#This Row],[1]:[ ]])</f>
        <v>5</v>
      </c>
    </row>
    <row r="10" spans="1:33" ht="50.1" customHeight="1" thickTop="1" thickBot="1" x14ac:dyDescent="0.3">
      <c r="A10" s="6" t="s">
        <v>39</v>
      </c>
      <c r="B10" s="4"/>
      <c r="C10" s="4"/>
      <c r="D10" s="4"/>
      <c r="E10" s="4"/>
      <c r="F10" s="4"/>
      <c r="G10" s="13" t="s">
        <v>54</v>
      </c>
      <c r="H10" s="4"/>
      <c r="I10" s="4"/>
      <c r="J10" s="4"/>
      <c r="K10" s="4"/>
      <c r="L10" s="4"/>
      <c r="M10" s="4"/>
      <c r="N10" s="13" t="s">
        <v>54</v>
      </c>
      <c r="O10" s="4"/>
      <c r="P10" s="13" t="s">
        <v>54</v>
      </c>
      <c r="Q10" s="13" t="s">
        <v>54</v>
      </c>
      <c r="R10" s="4"/>
      <c r="S10" s="4"/>
      <c r="T10" s="4"/>
      <c r="U10" s="13" t="s">
        <v>54</v>
      </c>
      <c r="V10" s="4"/>
      <c r="W10" s="13" t="s">
        <v>54</v>
      </c>
      <c r="X10" s="13" t="s">
        <v>54</v>
      </c>
      <c r="Y10" s="4"/>
      <c r="Z10" s="4"/>
      <c r="AA10" s="4"/>
      <c r="AB10" s="13" t="s">
        <v>54</v>
      </c>
      <c r="AC10" s="4"/>
      <c r="AD10" s="4"/>
      <c r="AE10" s="4"/>
      <c r="AF10" s="11"/>
      <c r="AG10" s="11">
        <f>COUNTA(Septembre34[[#This Row],[1]:[ ]])</f>
        <v>8</v>
      </c>
    </row>
    <row r="11" spans="1:33" ht="50.1" customHeight="1" thickTop="1" thickBot="1" x14ac:dyDescent="0.3">
      <c r="A11" s="6" t="s">
        <v>40</v>
      </c>
      <c r="B11" s="4"/>
      <c r="C11" s="4"/>
      <c r="D11" s="4"/>
      <c r="E11" s="4"/>
      <c r="F11" s="4"/>
      <c r="G11" s="13" t="s">
        <v>54</v>
      </c>
      <c r="H11" s="4"/>
      <c r="I11" s="4"/>
      <c r="J11" s="4"/>
      <c r="K11" s="4"/>
      <c r="L11" s="4"/>
      <c r="M11" s="4"/>
      <c r="N11" s="13" t="s">
        <v>54</v>
      </c>
      <c r="O11" s="4"/>
      <c r="P11" s="13" t="s">
        <v>54</v>
      </c>
      <c r="Q11" s="13" t="s">
        <v>54</v>
      </c>
      <c r="R11" s="4"/>
      <c r="S11" s="4"/>
      <c r="T11" s="4"/>
      <c r="U11" s="13" t="s">
        <v>54</v>
      </c>
      <c r="V11" s="4"/>
      <c r="W11" s="13" t="s">
        <v>54</v>
      </c>
      <c r="X11" s="13" t="s">
        <v>54</v>
      </c>
      <c r="Y11" s="4"/>
      <c r="Z11" s="4"/>
      <c r="AA11" s="4"/>
      <c r="AB11" s="13" t="s">
        <v>54</v>
      </c>
      <c r="AC11" s="4"/>
      <c r="AD11" s="4"/>
      <c r="AE11" s="4"/>
      <c r="AF11" s="11"/>
      <c r="AG11" s="11">
        <f>COUNTA(Septembre34[[#This Row],[1]:[ ]])</f>
        <v>8</v>
      </c>
    </row>
    <row r="12" spans="1:33" ht="50.1" customHeight="1" thickTop="1" thickBot="1" x14ac:dyDescent="0.3">
      <c r="A12" s="6" t="s">
        <v>41</v>
      </c>
      <c r="B12" s="4"/>
      <c r="C12" s="4"/>
      <c r="D12" s="4"/>
      <c r="E12" s="13" t="s">
        <v>54</v>
      </c>
      <c r="F12" s="4"/>
      <c r="G12" s="13" t="s">
        <v>54</v>
      </c>
      <c r="H12" s="4"/>
      <c r="I12" s="4"/>
      <c r="J12" s="4"/>
      <c r="K12" s="4"/>
      <c r="L12" s="13" t="s">
        <v>54</v>
      </c>
      <c r="M12" s="4"/>
      <c r="N12" s="4"/>
      <c r="O12" s="4"/>
      <c r="P12" s="13" t="s">
        <v>54</v>
      </c>
      <c r="Q12" s="13" t="s">
        <v>54</v>
      </c>
      <c r="R12" s="4"/>
      <c r="S12" s="13" t="s">
        <v>54</v>
      </c>
      <c r="T12" s="4"/>
      <c r="U12" s="4"/>
      <c r="V12" s="4"/>
      <c r="W12" s="13" t="s">
        <v>54</v>
      </c>
      <c r="X12" s="13" t="s">
        <v>54</v>
      </c>
      <c r="Y12" s="4"/>
      <c r="Z12" s="13" t="s">
        <v>54</v>
      </c>
      <c r="AA12" s="4"/>
      <c r="AB12" s="4"/>
      <c r="AC12" s="4"/>
      <c r="AD12" s="4"/>
      <c r="AE12" s="4"/>
      <c r="AF12" s="11"/>
      <c r="AG12" s="11">
        <f>COUNTA(Septembre34[[#This Row],[1]:[ ]])</f>
        <v>9</v>
      </c>
    </row>
    <row r="13" spans="1:33" ht="50.1" customHeight="1" thickTop="1" thickBot="1" x14ac:dyDescent="0.3">
      <c r="A13" s="6" t="s">
        <v>42</v>
      </c>
      <c r="B13" s="4"/>
      <c r="C13" s="4"/>
      <c r="D13" s="13" t="s">
        <v>54</v>
      </c>
      <c r="E13" s="13" t="s">
        <v>54</v>
      </c>
      <c r="F13" s="4"/>
      <c r="G13" s="13" t="s">
        <v>54</v>
      </c>
      <c r="H13" s="4"/>
      <c r="I13" s="4"/>
      <c r="J13" s="4"/>
      <c r="K13" s="13" t="s">
        <v>54</v>
      </c>
      <c r="L13" s="13" t="s">
        <v>54</v>
      </c>
      <c r="M13" s="4"/>
      <c r="N13" s="4"/>
      <c r="O13" s="4"/>
      <c r="P13" s="13" t="s">
        <v>54</v>
      </c>
      <c r="Q13" s="13" t="s">
        <v>54</v>
      </c>
      <c r="R13" s="13" t="s">
        <v>54</v>
      </c>
      <c r="S13" s="13" t="s">
        <v>54</v>
      </c>
      <c r="T13" s="4"/>
      <c r="U13" s="4"/>
      <c r="V13" s="4"/>
      <c r="W13" s="13" t="s">
        <v>54</v>
      </c>
      <c r="X13" s="13" t="s">
        <v>54</v>
      </c>
      <c r="Y13" s="13" t="s">
        <v>54</v>
      </c>
      <c r="Z13" s="13" t="s">
        <v>54</v>
      </c>
      <c r="AA13" s="4"/>
      <c r="AB13" s="4"/>
      <c r="AC13" s="4"/>
      <c r="AD13" s="4"/>
      <c r="AE13" s="4"/>
      <c r="AF13" s="8"/>
      <c r="AG13" s="7">
        <f>COUNTA(Septembre34[[#This Row],[1]:[ ]])</f>
        <v>13</v>
      </c>
    </row>
    <row r="14" spans="1:33" ht="50.1" customHeight="1" thickTop="1" thickBot="1" x14ac:dyDescent="0.3">
      <c r="A14" s="6" t="s">
        <v>43</v>
      </c>
      <c r="B14" s="4"/>
      <c r="C14" s="4"/>
      <c r="D14" s="13" t="s">
        <v>54</v>
      </c>
      <c r="E14" s="13" t="s">
        <v>54</v>
      </c>
      <c r="F14" s="4"/>
      <c r="G14" s="13" t="s">
        <v>54</v>
      </c>
      <c r="H14" s="4"/>
      <c r="I14" s="4"/>
      <c r="J14" s="4"/>
      <c r="K14" s="13" t="s">
        <v>54</v>
      </c>
      <c r="L14" s="13" t="s">
        <v>54</v>
      </c>
      <c r="M14" s="4"/>
      <c r="N14" s="4"/>
      <c r="O14" s="4"/>
      <c r="P14" s="13" t="s">
        <v>54</v>
      </c>
      <c r="Q14" s="13" t="s">
        <v>54</v>
      </c>
      <c r="R14" s="13" t="s">
        <v>54</v>
      </c>
      <c r="S14" s="13" t="s">
        <v>54</v>
      </c>
      <c r="T14" s="4"/>
      <c r="U14" s="4"/>
      <c r="V14" s="4"/>
      <c r="W14" s="13" t="s">
        <v>54</v>
      </c>
      <c r="X14" s="13" t="s">
        <v>54</v>
      </c>
      <c r="Y14" s="13" t="s">
        <v>54</v>
      </c>
      <c r="Z14" s="13" t="s">
        <v>54</v>
      </c>
      <c r="AA14" s="4"/>
      <c r="AB14" s="4"/>
      <c r="AC14" s="4"/>
      <c r="AD14" s="4"/>
      <c r="AE14" s="4"/>
      <c r="AF14" s="11"/>
      <c r="AG14" s="11">
        <f>COUNTA(Septembre34[[#This Row],[1]:[ ]])</f>
        <v>13</v>
      </c>
    </row>
    <row r="15" spans="1:33" ht="50.1" customHeight="1" thickTop="1" thickBot="1" x14ac:dyDescent="0.3">
      <c r="A15" s="6" t="s">
        <v>44</v>
      </c>
      <c r="B15" s="4"/>
      <c r="C15" s="4"/>
      <c r="D15" s="4"/>
      <c r="E15" s="13" t="s">
        <v>54</v>
      </c>
      <c r="F15" s="4"/>
      <c r="G15" s="13" t="s">
        <v>54</v>
      </c>
      <c r="H15" s="4"/>
      <c r="I15" s="4"/>
      <c r="J15" s="4"/>
      <c r="K15" s="4"/>
      <c r="L15" s="13" t="s">
        <v>54</v>
      </c>
      <c r="M15" s="4"/>
      <c r="N15" s="4"/>
      <c r="O15" s="4"/>
      <c r="P15" s="13" t="s">
        <v>54</v>
      </c>
      <c r="Q15" s="13" t="s">
        <v>54</v>
      </c>
      <c r="R15" s="4"/>
      <c r="S15" s="13" t="s">
        <v>54</v>
      </c>
      <c r="T15" s="4"/>
      <c r="U15" s="4"/>
      <c r="V15" s="4"/>
      <c r="W15" s="13" t="s">
        <v>54</v>
      </c>
      <c r="X15" s="13" t="s">
        <v>54</v>
      </c>
      <c r="Y15" s="4"/>
      <c r="Z15" s="13" t="s">
        <v>54</v>
      </c>
      <c r="AA15" s="4"/>
      <c r="AB15" s="4"/>
      <c r="AC15" s="4"/>
      <c r="AD15" s="4"/>
      <c r="AE15" s="4"/>
      <c r="AF15" s="11"/>
      <c r="AG15" s="11">
        <f>COUNTA(Septembre34[[#This Row],[1]:[ ]])</f>
        <v>9</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COUNTA(Septembre34[[#This Row],[1]:[ ]])</f>
        <v>0</v>
      </c>
    </row>
    <row r="17" spans="1:33" x14ac:dyDescent="0.25">
      <c r="A17" s="9"/>
      <c r="B17" s="10">
        <f>SUBTOTAL(103,Septembre34[1])</f>
        <v>0</v>
      </c>
      <c r="C17" s="10">
        <f>SUBTOTAL(103,Septembre34[2])</f>
        <v>0</v>
      </c>
      <c r="D17" s="10">
        <f>SUBTOTAL(103,Septembre34[3])</f>
        <v>7</v>
      </c>
      <c r="E17" s="10">
        <f>SUBTOTAL(103,Septembre34[4])</f>
        <v>9</v>
      </c>
      <c r="F17" s="10">
        <f>SUBTOTAL(103,Septembre34[5])</f>
        <v>2</v>
      </c>
      <c r="G17" s="10">
        <f>SUBTOTAL(103,Septembre34[6])</f>
        <v>12</v>
      </c>
      <c r="H17" s="10">
        <f>SUBTOTAL(103,Septembre34[7])</f>
        <v>4</v>
      </c>
      <c r="I17" s="10">
        <f>SUBTOTAL(103,Septembre34[8])</f>
        <v>0</v>
      </c>
      <c r="J17" s="10">
        <f>SUBTOTAL(103,Septembre34[9])</f>
        <v>0</v>
      </c>
      <c r="K17" s="10">
        <f>SUBTOTAL(103,Septembre34[10])</f>
        <v>7</v>
      </c>
      <c r="L17" s="10">
        <f>SUBTOTAL(103,Septembre34[11])</f>
        <v>9</v>
      </c>
      <c r="M17" s="10">
        <f>SUBTOTAL(103,Septembre34[12])</f>
        <v>2</v>
      </c>
      <c r="N17" s="10">
        <f>SUBTOTAL(103,Septembre34[13])</f>
        <v>6</v>
      </c>
      <c r="O17" s="10">
        <f>SUBTOTAL(103,Septembre34[14])</f>
        <v>4</v>
      </c>
      <c r="P17" s="10">
        <f>SUBTOTAL(103,Septembre34[15])</f>
        <v>12</v>
      </c>
      <c r="Q17" s="10">
        <f>SUBTOTAL(103,Septembre34[16])</f>
        <v>12</v>
      </c>
      <c r="R17" s="10">
        <f>SUBTOTAL(103,Septembre34[17])</f>
        <v>7</v>
      </c>
      <c r="S17" s="10">
        <f>SUBTOTAL(103,Septembre34[18])</f>
        <v>9</v>
      </c>
      <c r="T17" s="10">
        <f>SUBTOTAL(103,Septembre34[19])</f>
        <v>2</v>
      </c>
      <c r="U17" s="10">
        <f>SUBTOTAL(103,Septembre34[20])</f>
        <v>6</v>
      </c>
      <c r="V17" s="10">
        <f>SUBTOTAL(103,Septembre34[21])</f>
        <v>4</v>
      </c>
      <c r="W17" s="10">
        <f>SUBTOTAL(103,Septembre34[22])</f>
        <v>12</v>
      </c>
      <c r="X17" s="10">
        <f>SUBTOTAL(103,Septembre34[23])</f>
        <v>12</v>
      </c>
      <c r="Y17" s="10">
        <f>SUBTOTAL(103,Septembre34[24])</f>
        <v>7</v>
      </c>
      <c r="Z17" s="10">
        <f>SUBTOTAL(103,Septembre34[25])</f>
        <v>9</v>
      </c>
      <c r="AA17" s="10">
        <f>SUBTOTAL(103,Septembre34[26])</f>
        <v>2</v>
      </c>
      <c r="AB17" s="10">
        <f>SUBTOTAL(103,Septembre34[27])</f>
        <v>6</v>
      </c>
      <c r="AC17" s="10">
        <f>SUBTOTAL(103,Septembre34[28])</f>
        <v>4</v>
      </c>
      <c r="AD17" s="10">
        <f>SUBTOTAL(103,Septembre34[29])</f>
        <v>0</v>
      </c>
      <c r="AE17" s="10">
        <f>SUBTOTAL(109,Septembre34[30])</f>
        <v>0</v>
      </c>
      <c r="AF17" s="10">
        <f>SUBTOTAL(109,Septembre34[[ ]])</f>
        <v>0</v>
      </c>
      <c r="AG17" s="10">
        <f>SUBTOTAL(109,Septembre34[Total des jours])</f>
        <v>166</v>
      </c>
    </row>
  </sheetData>
  <mergeCells count="1">
    <mergeCell ref="B1:AF1"/>
  </mergeCells>
  <phoneticPr fontId="5" type="noConversion"/>
  <conditionalFormatting sqref="D4:E5 G4:J5 D6:J7 D8:F9 H8:J9">
    <cfRule type="expression" dxfId="6858" priority="117" stopIfTrue="1">
      <formula>D4=CléPersonnalisée1</formula>
    </cfRule>
    <cfRule type="expression" dxfId="6857" priority="120" stopIfTrue="1">
      <formula>D4=CléCongé</formula>
    </cfRule>
    <cfRule type="expression" dxfId="6856" priority="119" stopIfTrue="1">
      <formula>D4=CléPersonnel</formula>
    </cfRule>
    <cfRule type="expression" dxfId="6855" priority="118" stopIfTrue="1">
      <formula>D4=CléMaladie</formula>
    </cfRule>
    <cfRule type="expression" dxfId="6854" priority="116" stopIfTrue="1">
      <formula>D4=CléPersonnalisée2</formula>
    </cfRule>
    <cfRule type="expression" priority="115" stopIfTrue="1">
      <formula>D4=""</formula>
    </cfRule>
  </conditionalFormatting>
  <conditionalFormatting sqref="E12:E15">
    <cfRule type="expression" dxfId="6853" priority="64" stopIfTrue="1">
      <formula>E12=CléMaladie</formula>
    </cfRule>
    <cfRule type="expression" priority="61" stopIfTrue="1">
      <formula>E12=""</formula>
    </cfRule>
    <cfRule type="expression" dxfId="6852" priority="65" stopIfTrue="1">
      <formula>E12=CléPersonnel</formula>
    </cfRule>
    <cfRule type="expression" dxfId="6851" priority="62" stopIfTrue="1">
      <formula>E12=CléPersonnalisée2</formula>
    </cfRule>
    <cfRule type="expression" dxfId="6850" priority="66" stopIfTrue="1">
      <formula>E12=CléCongé</formula>
    </cfRule>
    <cfRule type="expression" dxfId="6849" priority="63" stopIfTrue="1">
      <formula>E12=CléPersonnalisée1</formula>
    </cfRule>
  </conditionalFormatting>
  <conditionalFormatting sqref="F4:F5">
    <cfRule type="expression" priority="37" stopIfTrue="1">
      <formula>F4=""</formula>
    </cfRule>
    <cfRule type="expression" dxfId="6848" priority="42" stopIfTrue="1">
      <formula>F4=CléCongé</formula>
    </cfRule>
    <cfRule type="expression" dxfId="6847" priority="41" stopIfTrue="1">
      <formula>F4=CléPersonnel</formula>
    </cfRule>
    <cfRule type="expression" dxfId="6846" priority="40" stopIfTrue="1">
      <formula>F4=CléMaladie</formula>
    </cfRule>
    <cfRule type="expression" dxfId="6845" priority="39" stopIfTrue="1">
      <formula>F4=CléPersonnalisée1</formula>
    </cfRule>
    <cfRule type="expression" dxfId="6844" priority="38" stopIfTrue="1">
      <formula>F4=CléPersonnalisée2</formula>
    </cfRule>
  </conditionalFormatting>
  <conditionalFormatting sqref="G8:G9">
    <cfRule type="expression" dxfId="6843" priority="113" stopIfTrue="1">
      <formula>G8=CléPersonnel</formula>
    </cfRule>
    <cfRule type="expression" priority="109" stopIfTrue="1">
      <formula>G8=""</formula>
    </cfRule>
    <cfRule type="expression" dxfId="6842" priority="110" stopIfTrue="1">
      <formula>G8=CléPersonnalisée2</formula>
    </cfRule>
    <cfRule type="expression" dxfId="6841" priority="111" stopIfTrue="1">
      <formula>G8=CléPersonnalisée1</formula>
    </cfRule>
    <cfRule type="expression" dxfId="6840" priority="112" stopIfTrue="1">
      <formula>G8=CléMaladie</formula>
    </cfRule>
    <cfRule type="expression" dxfId="6839" priority="114" stopIfTrue="1">
      <formula>G8=CléCongé</formula>
    </cfRule>
  </conditionalFormatting>
  <conditionalFormatting sqref="K4:L9">
    <cfRule type="expression" dxfId="6838" priority="90" stopIfTrue="1">
      <formula>K4=CléCongé</formula>
    </cfRule>
    <cfRule type="expression" priority="85" stopIfTrue="1">
      <formula>K4=""</formula>
    </cfRule>
    <cfRule type="expression" dxfId="6837" priority="87" stopIfTrue="1">
      <formula>K4=CléPersonnalisée1</formula>
    </cfRule>
    <cfRule type="expression" dxfId="6836" priority="86" stopIfTrue="1">
      <formula>K4=CléPersonnalisée2</formula>
    </cfRule>
    <cfRule type="expression" dxfId="6835" priority="89" stopIfTrue="1">
      <formula>K4=CléPersonnel</formula>
    </cfRule>
    <cfRule type="expression" dxfId="6834" priority="88" stopIfTrue="1">
      <formula>K4=CléMaladie</formula>
    </cfRule>
  </conditionalFormatting>
  <conditionalFormatting sqref="L12:L15">
    <cfRule type="expression" dxfId="6833" priority="59" stopIfTrue="1">
      <formula>L12=CléPersonnel</formula>
    </cfRule>
    <cfRule type="expression" dxfId="6832" priority="58" stopIfTrue="1">
      <formula>L12=CléMaladie</formula>
    </cfRule>
    <cfRule type="expression" priority="55" stopIfTrue="1">
      <formula>L12=""</formula>
    </cfRule>
    <cfRule type="expression" dxfId="6831" priority="57" stopIfTrue="1">
      <formula>L12=CléPersonnalisée1</formula>
    </cfRule>
    <cfRule type="expression" dxfId="6830" priority="56" stopIfTrue="1">
      <formula>L12=CléPersonnalisée2</formula>
    </cfRule>
    <cfRule type="expression" dxfId="6829" priority="60" stopIfTrue="1">
      <formula>L12=CléCongé</formula>
    </cfRule>
  </conditionalFormatting>
  <conditionalFormatting sqref="M4:M7">
    <cfRule type="expression" dxfId="6828" priority="32" stopIfTrue="1">
      <formula>M4=CléPersonnalisée2</formula>
    </cfRule>
    <cfRule type="expression" dxfId="6827" priority="33" stopIfTrue="1">
      <formula>M4=CléPersonnalisée1</formula>
    </cfRule>
    <cfRule type="expression" dxfId="6826" priority="34" stopIfTrue="1">
      <formula>M4=CléMaladie</formula>
    </cfRule>
    <cfRule type="expression" dxfId="6825" priority="35" stopIfTrue="1">
      <formula>M4=CléPersonnel</formula>
    </cfRule>
    <cfRule type="expression" priority="31" stopIfTrue="1">
      <formula>M4=""</formula>
    </cfRule>
    <cfRule type="expression" dxfId="6824" priority="36" stopIfTrue="1">
      <formula>M4=CléCongé</formula>
    </cfRule>
  </conditionalFormatting>
  <conditionalFormatting sqref="N10:N11">
    <cfRule type="expression" priority="1" stopIfTrue="1">
      <formula>N10=""</formula>
    </cfRule>
    <cfRule type="expression" dxfId="6823" priority="2" stopIfTrue="1">
      <formula>N10=CléPersonnalisée2</formula>
    </cfRule>
    <cfRule type="expression" dxfId="6822" priority="3" stopIfTrue="1">
      <formula>N10=CléPersonnalisée1</formula>
    </cfRule>
    <cfRule type="expression" dxfId="6821" priority="4" stopIfTrue="1">
      <formula>N10=CléMaladie</formula>
    </cfRule>
    <cfRule type="expression" dxfId="6820" priority="5" stopIfTrue="1">
      <formula>N10=CléPersonnel</formula>
    </cfRule>
    <cfRule type="expression" dxfId="6819" priority="6" stopIfTrue="1">
      <formula>N10=CléCongé</formula>
    </cfRule>
  </conditionalFormatting>
  <conditionalFormatting sqref="N4:O7">
    <cfRule type="expression" priority="73" stopIfTrue="1">
      <formula>N4=""</formula>
    </cfRule>
    <cfRule type="expression" dxfId="6818" priority="74" stopIfTrue="1">
      <formula>N4=CléPersonnalisée2</formula>
    </cfRule>
    <cfRule type="expression" dxfId="6817" priority="75" stopIfTrue="1">
      <formula>N4=CléPersonnalisée1</formula>
    </cfRule>
    <cfRule type="expression" dxfId="6816" priority="76" stopIfTrue="1">
      <formula>N4=CléMaladie</formula>
    </cfRule>
    <cfRule type="expression" dxfId="6815" priority="77" stopIfTrue="1">
      <formula>N4=CléPersonnel</formula>
    </cfRule>
    <cfRule type="expression" dxfId="6814" priority="78" stopIfTrue="1">
      <formula>N4=CléCongé</formula>
    </cfRule>
  </conditionalFormatting>
  <conditionalFormatting sqref="AD4:AF7 B4:C9 W4:W9 X4:X15 M8:O9 AA8:AF9 B10:M11 O10:O11 V10:W11 Y10:AA11 AC10:AF11 B12:D15 F12:K15 M12:O15 R12:R15 T12:W15 Y12:Y15 AA12:AF15 B16:AF16 P4:Q15">
    <cfRule type="expression" dxfId="6813" priority="126" stopIfTrue="1">
      <formula>B4=CléCongé</formula>
    </cfRule>
    <cfRule type="expression" priority="121" stopIfTrue="1">
      <formula>B4=""</formula>
    </cfRule>
    <cfRule type="expression" dxfId="6812" priority="122" stopIfTrue="1">
      <formula>B4=CléPersonnalisée2</formula>
    </cfRule>
    <cfRule type="expression" dxfId="6811" priority="123" stopIfTrue="1">
      <formula>B4=CléPersonnalisée1</formula>
    </cfRule>
    <cfRule type="expression" dxfId="6810" priority="124" stopIfTrue="1">
      <formula>B4=CléMaladie</formula>
    </cfRule>
    <cfRule type="expression" dxfId="6809" priority="125" stopIfTrue="1">
      <formula>B4=CléPersonnel</formula>
    </cfRule>
  </conditionalFormatting>
  <conditionalFormatting sqref="R4:S5 U4:V5 R6:V7 V8:V9 R8:T11">
    <cfRule type="expression" dxfId="6808" priority="106" stopIfTrue="1">
      <formula>R4=CléMaladie</formula>
    </cfRule>
    <cfRule type="expression" dxfId="6807" priority="108" stopIfTrue="1">
      <formula>R4=CléCongé</formula>
    </cfRule>
    <cfRule type="expression" priority="103" stopIfTrue="1">
      <formula>R4=""</formula>
    </cfRule>
    <cfRule type="expression" dxfId="6806" priority="104" stopIfTrue="1">
      <formula>R4=CléPersonnalisée2</formula>
    </cfRule>
    <cfRule type="expression" dxfId="6805" priority="105" stopIfTrue="1">
      <formula>R4=CléPersonnalisée1</formula>
    </cfRule>
    <cfRule type="expression" dxfId="6804" priority="107" stopIfTrue="1">
      <formula>R4=CléPersonnel</formula>
    </cfRule>
  </conditionalFormatting>
  <conditionalFormatting sqref="S12:S15">
    <cfRule type="expression" priority="49" stopIfTrue="1">
      <formula>S12=""</formula>
    </cfRule>
    <cfRule type="expression" dxfId="6803" priority="50" stopIfTrue="1">
      <formula>S12=CléPersonnalisée2</formula>
    </cfRule>
    <cfRule type="expression" dxfId="6802" priority="51" stopIfTrue="1">
      <formula>S12=CléPersonnalisée1</formula>
    </cfRule>
    <cfRule type="expression" dxfId="6801" priority="52" stopIfTrue="1">
      <formula>S12=CléMaladie</formula>
    </cfRule>
    <cfRule type="expression" dxfId="6800" priority="54" stopIfTrue="1">
      <formula>S12=CléCongé</formula>
    </cfRule>
    <cfRule type="expression" dxfId="6799" priority="53" stopIfTrue="1">
      <formula>S12=CléPersonnel</formula>
    </cfRule>
  </conditionalFormatting>
  <conditionalFormatting sqref="T4:T5">
    <cfRule type="expression" dxfId="6798" priority="27" stopIfTrue="1">
      <formula>T4=CléPersonnalisée1</formula>
    </cfRule>
    <cfRule type="expression" dxfId="6797" priority="28" stopIfTrue="1">
      <formula>T4=CléMaladie</formula>
    </cfRule>
    <cfRule type="expression" dxfId="6796" priority="30" stopIfTrue="1">
      <formula>T4=CléCongé</formula>
    </cfRule>
    <cfRule type="expression" dxfId="6795" priority="29" stopIfTrue="1">
      <formula>T4=CléPersonnel</formula>
    </cfRule>
    <cfRule type="expression" priority="25" stopIfTrue="1">
      <formula>T4=""</formula>
    </cfRule>
    <cfRule type="expression" dxfId="6794" priority="26" stopIfTrue="1">
      <formula>T4=CléPersonnalisée2</formula>
    </cfRule>
  </conditionalFormatting>
  <conditionalFormatting sqref="U8:U11">
    <cfRule type="expression" dxfId="6793" priority="9" stopIfTrue="1">
      <formula>U8=CléPersonnalisée1</formula>
    </cfRule>
    <cfRule type="expression" dxfId="6792" priority="8" stopIfTrue="1">
      <formula>U8=CléPersonnalisée2</formula>
    </cfRule>
    <cfRule type="expression" priority="7" stopIfTrue="1">
      <formula>U8=""</formula>
    </cfRule>
    <cfRule type="expression" dxfId="6791" priority="12" stopIfTrue="1">
      <formula>U8=CléCongé</formula>
    </cfRule>
    <cfRule type="expression" dxfId="6790" priority="11" stopIfTrue="1">
      <formula>U8=CléPersonnel</formula>
    </cfRule>
    <cfRule type="expression" dxfId="6789" priority="10" stopIfTrue="1">
      <formula>U8=CléMaladie</formula>
    </cfRule>
  </conditionalFormatting>
  <conditionalFormatting sqref="Y4:Z9">
    <cfRule type="expression" priority="79" stopIfTrue="1">
      <formula>Y4=""</formula>
    </cfRule>
    <cfRule type="expression" dxfId="6788" priority="80" stopIfTrue="1">
      <formula>Y4=CléPersonnalisée2</formula>
    </cfRule>
    <cfRule type="expression" dxfId="6787" priority="81" stopIfTrue="1">
      <formula>Y4=CléPersonnalisée1</formula>
    </cfRule>
    <cfRule type="expression" dxfId="6786" priority="82" stopIfTrue="1">
      <formula>Y4=CléMaladie</formula>
    </cfRule>
    <cfRule type="expression" dxfId="6785" priority="83" stopIfTrue="1">
      <formula>Y4=CléPersonnel</formula>
    </cfRule>
    <cfRule type="expression" dxfId="6784" priority="84" stopIfTrue="1">
      <formula>Y4=CléCongé</formula>
    </cfRule>
  </conditionalFormatting>
  <conditionalFormatting sqref="Z12:Z15">
    <cfRule type="expression" dxfId="6783" priority="45" stopIfTrue="1">
      <formula>Z12=CléPersonnalisée1</formula>
    </cfRule>
    <cfRule type="expression" priority="43" stopIfTrue="1">
      <formula>Z12=""</formula>
    </cfRule>
    <cfRule type="expression" dxfId="6782" priority="44" stopIfTrue="1">
      <formula>Z12=CléPersonnalisée2</formula>
    </cfRule>
    <cfRule type="expression" dxfId="6781" priority="48" stopIfTrue="1">
      <formula>Z12=CléCongé</formula>
    </cfRule>
    <cfRule type="expression" dxfId="6780" priority="47" stopIfTrue="1">
      <formula>Z12=CléPersonnel</formula>
    </cfRule>
    <cfRule type="expression" dxfId="6779" priority="46" stopIfTrue="1">
      <formula>Z12=CléMaladie</formula>
    </cfRule>
  </conditionalFormatting>
  <conditionalFormatting sqref="AA4:AA7">
    <cfRule type="expression" dxfId="6778" priority="24" stopIfTrue="1">
      <formula>AA4=CléCongé</formula>
    </cfRule>
    <cfRule type="expression" dxfId="6777" priority="23" stopIfTrue="1">
      <formula>AA4=CléPersonnel</formula>
    </cfRule>
    <cfRule type="expression" dxfId="6776" priority="22" stopIfTrue="1">
      <formula>AA4=CléMaladie</formula>
    </cfRule>
    <cfRule type="expression" dxfId="6775" priority="21" stopIfTrue="1">
      <formula>AA4=CléPersonnalisée1</formula>
    </cfRule>
    <cfRule type="expression" dxfId="6774" priority="20" stopIfTrue="1">
      <formula>AA4=CléPersonnalisée2</formula>
    </cfRule>
    <cfRule type="expression" priority="19" stopIfTrue="1">
      <formula>AA4=""</formula>
    </cfRule>
  </conditionalFormatting>
  <conditionalFormatting sqref="AB10:AB11">
    <cfRule type="expression" dxfId="6773" priority="16" stopIfTrue="1">
      <formula>AB10=CléMaladie</formula>
    </cfRule>
    <cfRule type="expression" dxfId="6772" priority="14" stopIfTrue="1">
      <formula>AB10=CléPersonnalisée2</formula>
    </cfRule>
    <cfRule type="expression" priority="13" stopIfTrue="1">
      <formula>AB10=""</formula>
    </cfRule>
    <cfRule type="expression" dxfId="6771" priority="15" stopIfTrue="1">
      <formula>AB10=CléPersonnalisée1</formula>
    </cfRule>
    <cfRule type="expression" dxfId="6770" priority="18" stopIfTrue="1">
      <formula>AB10=CléCongé</formula>
    </cfRule>
    <cfRule type="expression" dxfId="6769" priority="17" stopIfTrue="1">
      <formula>AB10=CléPersonnel</formula>
    </cfRule>
  </conditionalFormatting>
  <conditionalFormatting sqref="AB4:AC7">
    <cfRule type="expression" priority="67" stopIfTrue="1">
      <formula>AB4=""</formula>
    </cfRule>
    <cfRule type="expression" dxfId="6768" priority="68" stopIfTrue="1">
      <formula>AB4=CléPersonnalisée2</formula>
    </cfRule>
    <cfRule type="expression" dxfId="6767" priority="69" stopIfTrue="1">
      <formula>AB4=CléPersonnalisée1</formula>
    </cfRule>
    <cfRule type="expression" dxfId="6766" priority="70" stopIfTrue="1">
      <formula>AB4=CléMaladie</formula>
    </cfRule>
    <cfRule type="expression" dxfId="6765" priority="71" stopIfTrue="1">
      <formula>AB4=CléPersonnel</formula>
    </cfRule>
    <cfRule type="expression" dxfId="6764" priority="72" stopIfTrue="1">
      <formula>AB4=CléCongé</formula>
    </cfRule>
  </conditionalFormatting>
  <conditionalFormatting sqref="AG4:AG16">
    <cfRule type="dataBar" priority="127">
      <dataBar>
        <cfvo type="min"/>
        <cfvo type="formula" val="DATEDIF(DATE(CalendarYear,2,1),DATE(CalendarYear,3,1),&quot;d&quot;)"/>
        <color theme="2" tint="-0.249977111117893"/>
      </dataBar>
      <extLst>
        <ext xmlns:x14="http://schemas.microsoft.com/office/spreadsheetml/2009/9/main" uri="{B025F937-C7B1-47D3-B67F-A62EFF666E3E}">
          <x14:id>{5F0D51A0-B3A0-408B-BE6D-3BC3EB2BAEDD}</x14:id>
        </ext>
      </extLst>
    </cfRule>
  </conditionalFormatting>
  <dataValidations count="5">
    <dataValidation allowBlank="1" showInputMessage="1" showErrorMessage="1" prompt="Entrez l’année dans cette cellule" sqref="AG1" xr:uid="{9C58D21F-C302-488F-B4AA-186E777B128E}"/>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F33108F3-2949-48A9-9052-2B005CF1EF67}"/>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3DEE9FF0-A5E5-4E9A-A96D-9E03A208D35E}"/>
    <dataValidation allowBlank="1" showInputMessage="1" showErrorMessage="1" prompt="Calcule automatiquement le nombre total de jours d’absence d’un employé durant ce mois dans cette colonne" sqref="AG3" xr:uid="{A65C2CA0-C1F8-41CB-8127-CAC1D609449D}"/>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0B318BD4-973D-4EFC-B276-50CD77282845}"/>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F0D51A0-B3A0-408B-BE6D-3BC3EB2BAEDD}">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01229-67E1-4B09-B3E5-47530EB6CC98}">
  <dimension ref="A1:AG17"/>
  <sheetViews>
    <sheetView workbookViewId="0">
      <selection activeCell="AC10" sqref="AC10"/>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66</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2025</v>
      </c>
    </row>
    <row r="2" spans="1:33" ht="18.75" thickTop="1" thickBot="1" x14ac:dyDescent="0.3">
      <c r="A2" s="1"/>
      <c r="B2" s="4" t="s">
        <v>53</v>
      </c>
      <c r="C2" s="4" t="s">
        <v>47</v>
      </c>
      <c r="D2" s="4" t="s">
        <v>48</v>
      </c>
      <c r="E2" s="4" t="s">
        <v>49</v>
      </c>
      <c r="F2" s="4" t="s">
        <v>50</v>
      </c>
      <c r="G2" s="4" t="s">
        <v>51</v>
      </c>
      <c r="H2" s="4" t="s">
        <v>52</v>
      </c>
      <c r="I2" s="4" t="s">
        <v>53</v>
      </c>
      <c r="J2" s="4" t="s">
        <v>47</v>
      </c>
      <c r="K2" s="4" t="s">
        <v>48</v>
      </c>
      <c r="L2" s="4" t="s">
        <v>49</v>
      </c>
      <c r="M2" s="4" t="s">
        <v>50</v>
      </c>
      <c r="N2" s="4" t="s">
        <v>51</v>
      </c>
      <c r="O2" s="4" t="s">
        <v>52</v>
      </c>
      <c r="P2" s="4" t="s">
        <v>53</v>
      </c>
      <c r="Q2" s="4" t="s">
        <v>47</v>
      </c>
      <c r="R2" s="4" t="s">
        <v>48</v>
      </c>
      <c r="S2" s="4" t="s">
        <v>49</v>
      </c>
      <c r="T2" s="4" t="s">
        <v>50</v>
      </c>
      <c r="U2" s="4" t="s">
        <v>51</v>
      </c>
      <c r="V2" s="4" t="s">
        <v>52</v>
      </c>
      <c r="W2" s="4" t="s">
        <v>53</v>
      </c>
      <c r="X2" s="4" t="s">
        <v>47</v>
      </c>
      <c r="Y2" s="4" t="s">
        <v>48</v>
      </c>
      <c r="Z2" s="4" t="s">
        <v>49</v>
      </c>
      <c r="AA2" s="4" t="s">
        <v>50</v>
      </c>
      <c r="AB2" s="4" t="s">
        <v>51</v>
      </c>
      <c r="AC2" s="4" t="s">
        <v>52</v>
      </c>
      <c r="AD2" s="4" t="s">
        <v>53</v>
      </c>
      <c r="AE2" s="4" t="s">
        <v>47</v>
      </c>
      <c r="AF2" s="4" t="s">
        <v>48</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2" t="s">
        <v>55</v>
      </c>
      <c r="C4" s="12" t="s">
        <v>55</v>
      </c>
      <c r="D4" s="13" t="s">
        <v>54</v>
      </c>
      <c r="E4" s="12" t="s">
        <v>55</v>
      </c>
      <c r="F4" s="12" t="s">
        <v>55</v>
      </c>
      <c r="G4" s="13" t="s">
        <v>54</v>
      </c>
      <c r="H4" s="13" t="s">
        <v>54</v>
      </c>
      <c r="I4" s="12" t="s">
        <v>55</v>
      </c>
      <c r="J4" s="12" t="s">
        <v>55</v>
      </c>
      <c r="K4" s="13" t="s">
        <v>54</v>
      </c>
      <c r="L4" s="12" t="s">
        <v>55</v>
      </c>
      <c r="M4" s="12" t="s">
        <v>55</v>
      </c>
      <c r="N4" s="13" t="s">
        <v>54</v>
      </c>
      <c r="O4" s="4"/>
      <c r="P4" s="12" t="s">
        <v>55</v>
      </c>
      <c r="Q4" s="12" t="s">
        <v>55</v>
      </c>
      <c r="R4" s="13" t="s">
        <v>54</v>
      </c>
      <c r="S4" s="12" t="s">
        <v>55</v>
      </c>
      <c r="T4" s="12" t="s">
        <v>55</v>
      </c>
      <c r="U4" s="16" t="s">
        <v>83</v>
      </c>
      <c r="V4" s="4"/>
      <c r="W4" s="12" t="s">
        <v>55</v>
      </c>
      <c r="X4" s="12" t="s">
        <v>55</v>
      </c>
      <c r="Y4" s="4"/>
      <c r="Z4" s="4"/>
      <c r="AA4" s="4"/>
      <c r="AB4" s="4"/>
      <c r="AC4" s="4"/>
      <c r="AD4" s="4"/>
      <c r="AE4" s="4"/>
      <c r="AF4" s="4"/>
      <c r="AG4" s="7">
        <f>COUNTA(Septembre345[[#This Row],[1]:[31]])</f>
        <v>21</v>
      </c>
    </row>
    <row r="5" spans="1:33" ht="50.1" customHeight="1" x14ac:dyDescent="0.25">
      <c r="A5" s="6" t="s">
        <v>34</v>
      </c>
      <c r="B5" s="12" t="s">
        <v>56</v>
      </c>
      <c r="C5" s="12" t="s">
        <v>56</v>
      </c>
      <c r="D5" s="13" t="s">
        <v>54</v>
      </c>
      <c r="E5" s="12" t="s">
        <v>56</v>
      </c>
      <c r="F5" s="12" t="s">
        <v>56</v>
      </c>
      <c r="G5" s="13" t="s">
        <v>54</v>
      </c>
      <c r="H5" s="13" t="s">
        <v>54</v>
      </c>
      <c r="I5" s="12" t="s">
        <v>56</v>
      </c>
      <c r="J5" s="12" t="s">
        <v>56</v>
      </c>
      <c r="K5" s="13" t="s">
        <v>54</v>
      </c>
      <c r="L5" s="12" t="s">
        <v>56</v>
      </c>
      <c r="M5" s="12" t="s">
        <v>56</v>
      </c>
      <c r="N5" s="13" t="s">
        <v>54</v>
      </c>
      <c r="O5" s="4"/>
      <c r="P5" s="12" t="s">
        <v>56</v>
      </c>
      <c r="Q5" s="12" t="s">
        <v>56</v>
      </c>
      <c r="R5" s="13" t="s">
        <v>54</v>
      </c>
      <c r="S5" s="12" t="s">
        <v>56</v>
      </c>
      <c r="T5" s="12" t="s">
        <v>56</v>
      </c>
      <c r="U5" s="16" t="s">
        <v>83</v>
      </c>
      <c r="V5" s="4"/>
      <c r="W5" s="12" t="s">
        <v>56</v>
      </c>
      <c r="X5" s="12" t="s">
        <v>56</v>
      </c>
      <c r="Y5" s="4"/>
      <c r="Z5" s="4"/>
      <c r="AA5" s="4"/>
      <c r="AB5" s="4"/>
      <c r="AC5" s="4"/>
      <c r="AD5" s="4"/>
      <c r="AE5" s="4"/>
      <c r="AF5" s="4"/>
      <c r="AG5" s="7">
        <f>COUNTA(Septembre345[[#This Row],[1]:[31]])</f>
        <v>21</v>
      </c>
    </row>
    <row r="6" spans="1:33" ht="50.1" customHeight="1" x14ac:dyDescent="0.25">
      <c r="A6" s="6" t="s">
        <v>35</v>
      </c>
      <c r="B6" s="12" t="s">
        <v>57</v>
      </c>
      <c r="C6" s="12" t="s">
        <v>57</v>
      </c>
      <c r="D6" s="4"/>
      <c r="E6" s="12" t="s">
        <v>57</v>
      </c>
      <c r="F6" s="12" t="s">
        <v>57</v>
      </c>
      <c r="G6" s="13" t="s">
        <v>54</v>
      </c>
      <c r="H6" s="13" t="s">
        <v>54</v>
      </c>
      <c r="I6" s="12" t="s">
        <v>57</v>
      </c>
      <c r="J6" s="12" t="s">
        <v>57</v>
      </c>
      <c r="K6" s="4"/>
      <c r="L6" s="12" t="s">
        <v>57</v>
      </c>
      <c r="M6" s="12" t="s">
        <v>57</v>
      </c>
      <c r="N6" s="13" t="s">
        <v>54</v>
      </c>
      <c r="O6" s="4"/>
      <c r="P6" s="12" t="s">
        <v>57</v>
      </c>
      <c r="Q6" s="12" t="s">
        <v>57</v>
      </c>
      <c r="R6" s="4"/>
      <c r="S6" s="12" t="s">
        <v>57</v>
      </c>
      <c r="T6" s="12" t="s">
        <v>57</v>
      </c>
      <c r="U6" s="16" t="s">
        <v>83</v>
      </c>
      <c r="V6" s="4"/>
      <c r="W6" s="12" t="s">
        <v>57</v>
      </c>
      <c r="X6" s="12" t="s">
        <v>57</v>
      </c>
      <c r="Y6" s="4"/>
      <c r="Z6" s="4"/>
      <c r="AA6" s="4"/>
      <c r="AB6" s="4"/>
      <c r="AC6" s="4"/>
      <c r="AD6" s="4"/>
      <c r="AE6" s="4"/>
      <c r="AF6" s="4"/>
      <c r="AG6" s="7">
        <f>COUNTA(Septembre345[[#This Row],[1]:[31]])</f>
        <v>18</v>
      </c>
    </row>
    <row r="7" spans="1:33" ht="50.1" customHeight="1" x14ac:dyDescent="0.25">
      <c r="A7" s="6" t="s">
        <v>36</v>
      </c>
      <c r="B7" s="12" t="s">
        <v>58</v>
      </c>
      <c r="C7" s="12" t="s">
        <v>58</v>
      </c>
      <c r="D7" s="4"/>
      <c r="E7" s="12" t="s">
        <v>58</v>
      </c>
      <c r="F7" s="12" t="s">
        <v>58</v>
      </c>
      <c r="G7" s="13" t="s">
        <v>54</v>
      </c>
      <c r="H7" s="13" t="s">
        <v>54</v>
      </c>
      <c r="I7" s="12" t="s">
        <v>58</v>
      </c>
      <c r="J7" s="12" t="s">
        <v>58</v>
      </c>
      <c r="K7" s="4"/>
      <c r="L7" s="12" t="s">
        <v>58</v>
      </c>
      <c r="M7" s="12" t="s">
        <v>58</v>
      </c>
      <c r="N7" s="13" t="s">
        <v>54</v>
      </c>
      <c r="O7" s="4"/>
      <c r="P7" s="12" t="s">
        <v>58</v>
      </c>
      <c r="Q7" s="12" t="s">
        <v>58</v>
      </c>
      <c r="R7" s="4"/>
      <c r="S7" s="12" t="s">
        <v>58</v>
      </c>
      <c r="T7" s="12" t="s">
        <v>58</v>
      </c>
      <c r="U7" s="16" t="s">
        <v>83</v>
      </c>
      <c r="V7" s="4"/>
      <c r="W7" s="12" t="s">
        <v>58</v>
      </c>
      <c r="X7" s="12" t="s">
        <v>58</v>
      </c>
      <c r="Y7" s="4"/>
      <c r="Z7" s="4"/>
      <c r="AA7" s="4"/>
      <c r="AB7" s="4"/>
      <c r="AC7" s="4"/>
      <c r="AD7" s="4"/>
      <c r="AE7" s="4"/>
      <c r="AF7" s="4"/>
      <c r="AG7" s="7">
        <f>COUNTA(Septembre345[[#This Row],[1]:[31]])</f>
        <v>18</v>
      </c>
    </row>
    <row r="8" spans="1:33" ht="50.1" customHeight="1" thickBot="1" x14ac:dyDescent="0.3">
      <c r="A8" s="6" t="s">
        <v>37</v>
      </c>
      <c r="B8" s="12" t="s">
        <v>55</v>
      </c>
      <c r="C8" s="12" t="s">
        <v>55</v>
      </c>
      <c r="D8" s="4"/>
      <c r="E8" s="4"/>
      <c r="F8" s="4"/>
      <c r="G8" s="13" t="s">
        <v>54</v>
      </c>
      <c r="H8" s="13" t="s">
        <v>54</v>
      </c>
      <c r="I8" s="12" t="s">
        <v>55</v>
      </c>
      <c r="J8" s="12" t="s">
        <v>55</v>
      </c>
      <c r="K8" s="4"/>
      <c r="L8" s="4"/>
      <c r="M8" s="4"/>
      <c r="N8" s="13" t="s">
        <v>54</v>
      </c>
      <c r="O8" s="4"/>
      <c r="P8" s="12" t="s">
        <v>55</v>
      </c>
      <c r="Q8" s="12" t="s">
        <v>55</v>
      </c>
      <c r="R8" s="4"/>
      <c r="S8" s="4"/>
      <c r="T8" s="4"/>
      <c r="U8" s="16" t="s">
        <v>83</v>
      </c>
      <c r="V8" s="4"/>
      <c r="W8" s="12" t="s">
        <v>55</v>
      </c>
      <c r="X8" s="12" t="s">
        <v>55</v>
      </c>
      <c r="Y8" s="4"/>
      <c r="Z8" s="4"/>
      <c r="AA8" s="4"/>
      <c r="AB8" s="4"/>
      <c r="AC8" s="4"/>
      <c r="AD8" s="4"/>
      <c r="AE8" s="4"/>
      <c r="AF8" s="8"/>
      <c r="AG8" s="7">
        <f>COUNTA(Septembre345[[#This Row],[1]:[31]])</f>
        <v>12</v>
      </c>
    </row>
    <row r="9" spans="1:33" ht="50.1" customHeight="1" thickTop="1" thickBot="1" x14ac:dyDescent="0.3">
      <c r="A9" s="6" t="s">
        <v>38</v>
      </c>
      <c r="B9" s="12"/>
      <c r="C9" s="12"/>
      <c r="D9" s="4"/>
      <c r="E9" s="4"/>
      <c r="F9" s="4"/>
      <c r="G9" s="13" t="s">
        <v>54</v>
      </c>
      <c r="H9" s="13" t="s">
        <v>54</v>
      </c>
      <c r="I9" s="12"/>
      <c r="J9" s="12"/>
      <c r="K9" s="4"/>
      <c r="L9" s="4"/>
      <c r="M9" s="4"/>
      <c r="N9" s="13" t="s">
        <v>54</v>
      </c>
      <c r="O9" s="4"/>
      <c r="P9" s="12"/>
      <c r="Q9" s="12"/>
      <c r="R9" s="4"/>
      <c r="S9" s="4"/>
      <c r="T9" s="4"/>
      <c r="U9" s="16" t="s">
        <v>83</v>
      </c>
      <c r="V9" s="4"/>
      <c r="W9" s="12"/>
      <c r="X9" s="12"/>
      <c r="Y9" s="4"/>
      <c r="Z9" s="4"/>
      <c r="AA9" s="4"/>
      <c r="AB9" s="4"/>
      <c r="AC9" s="4"/>
      <c r="AD9" s="4"/>
      <c r="AE9" s="4"/>
      <c r="AF9" s="11"/>
      <c r="AG9" s="11">
        <f>COUNTA(Septembre345[[#This Row],[1]:[31]])</f>
        <v>4</v>
      </c>
    </row>
    <row r="10" spans="1:33" ht="50.1" customHeight="1" thickTop="1" thickBot="1" x14ac:dyDescent="0.3">
      <c r="A10" s="6" t="s">
        <v>39</v>
      </c>
      <c r="B10" s="4"/>
      <c r="C10" s="4"/>
      <c r="D10" s="4"/>
      <c r="E10" s="13" t="s">
        <v>54</v>
      </c>
      <c r="F10" s="4"/>
      <c r="G10" s="13" t="s">
        <v>54</v>
      </c>
      <c r="H10" s="13" t="s">
        <v>54</v>
      </c>
      <c r="I10" s="4"/>
      <c r="J10" s="4"/>
      <c r="K10" s="4"/>
      <c r="L10" s="13" t="s">
        <v>54</v>
      </c>
      <c r="M10" s="4"/>
      <c r="N10" s="13" t="s">
        <v>54</v>
      </c>
      <c r="O10" s="4"/>
      <c r="P10" s="4"/>
      <c r="Q10" s="4"/>
      <c r="R10" s="4"/>
      <c r="S10" s="13" t="s">
        <v>54</v>
      </c>
      <c r="T10" s="4"/>
      <c r="U10" s="16" t="s">
        <v>83</v>
      </c>
      <c r="V10" s="4"/>
      <c r="W10" s="4"/>
      <c r="X10" s="4"/>
      <c r="Y10" s="4"/>
      <c r="Z10" s="4"/>
      <c r="AA10" s="4"/>
      <c r="AB10" s="4"/>
      <c r="AC10" s="4"/>
      <c r="AD10" s="4"/>
      <c r="AE10" s="4"/>
      <c r="AF10" s="11"/>
      <c r="AG10" s="11">
        <f>COUNTA(Septembre345[[#This Row],[1]:[31]])</f>
        <v>7</v>
      </c>
    </row>
    <row r="11" spans="1:33" ht="50.1" customHeight="1" thickTop="1" thickBot="1" x14ac:dyDescent="0.3">
      <c r="A11" s="6" t="s">
        <v>40</v>
      </c>
      <c r="B11" s="4"/>
      <c r="C11" s="4"/>
      <c r="D11" s="4"/>
      <c r="E11" s="13" t="s">
        <v>54</v>
      </c>
      <c r="F11" s="4"/>
      <c r="G11" s="13" t="s">
        <v>54</v>
      </c>
      <c r="H11" s="13" t="s">
        <v>54</v>
      </c>
      <c r="I11" s="4"/>
      <c r="J11" s="4"/>
      <c r="K11" s="4"/>
      <c r="L11" s="13" t="s">
        <v>54</v>
      </c>
      <c r="M11" s="4"/>
      <c r="N11" s="13" t="s">
        <v>54</v>
      </c>
      <c r="O11" s="4"/>
      <c r="P11" s="4"/>
      <c r="Q11" s="4"/>
      <c r="R11" s="4"/>
      <c r="S11" s="13" t="s">
        <v>54</v>
      </c>
      <c r="T11" s="4"/>
      <c r="U11" s="16" t="s">
        <v>83</v>
      </c>
      <c r="V11" s="4"/>
      <c r="W11" s="4"/>
      <c r="X11" s="4"/>
      <c r="Y11" s="4"/>
      <c r="Z11" s="4"/>
      <c r="AA11" s="4"/>
      <c r="AB11" s="4"/>
      <c r="AC11" s="4"/>
      <c r="AD11" s="4"/>
      <c r="AE11" s="4"/>
      <c r="AF11" s="11"/>
      <c r="AG11" s="11">
        <f>COUNTA(Septembre345[[#This Row],[1]:[31]])</f>
        <v>7</v>
      </c>
    </row>
    <row r="12" spans="1:33" ht="50.1" customHeight="1" thickTop="1" thickBot="1" x14ac:dyDescent="0.3">
      <c r="A12" s="6" t="s">
        <v>41</v>
      </c>
      <c r="B12" s="4"/>
      <c r="C12" s="13" t="s">
        <v>54</v>
      </c>
      <c r="D12" s="4"/>
      <c r="E12" s="4"/>
      <c r="F12" s="4"/>
      <c r="G12" s="13" t="s">
        <v>54</v>
      </c>
      <c r="H12" s="13" t="s">
        <v>54</v>
      </c>
      <c r="I12" s="4"/>
      <c r="J12" s="13" t="s">
        <v>54</v>
      </c>
      <c r="K12" s="4"/>
      <c r="L12" s="4"/>
      <c r="M12" s="4"/>
      <c r="N12" s="13" t="s">
        <v>54</v>
      </c>
      <c r="O12" s="4"/>
      <c r="P12" s="4"/>
      <c r="Q12" s="13" t="s">
        <v>54</v>
      </c>
      <c r="R12" s="4"/>
      <c r="S12" s="4"/>
      <c r="T12" s="4"/>
      <c r="U12" s="16" t="s">
        <v>83</v>
      </c>
      <c r="V12" s="4"/>
      <c r="W12" s="4"/>
      <c r="X12" s="13" t="s">
        <v>54</v>
      </c>
      <c r="Y12" s="4"/>
      <c r="Z12" s="4"/>
      <c r="AA12" s="4"/>
      <c r="AB12" s="4"/>
      <c r="AC12" s="4"/>
      <c r="AD12" s="4"/>
      <c r="AE12" s="4"/>
      <c r="AF12" s="11"/>
      <c r="AG12" s="11">
        <f>COUNTA(Septembre345[[#This Row],[1]:[31]])</f>
        <v>8</v>
      </c>
    </row>
    <row r="13" spans="1:33" ht="50.1" customHeight="1" thickTop="1" thickBot="1" x14ac:dyDescent="0.3">
      <c r="A13" s="6" t="s">
        <v>42</v>
      </c>
      <c r="B13" s="13" t="s">
        <v>54</v>
      </c>
      <c r="C13" s="13" t="s">
        <v>54</v>
      </c>
      <c r="D13" s="4"/>
      <c r="E13" s="4"/>
      <c r="F13" s="4"/>
      <c r="G13" s="13" t="s">
        <v>54</v>
      </c>
      <c r="H13" s="13" t="s">
        <v>54</v>
      </c>
      <c r="I13" s="13" t="s">
        <v>54</v>
      </c>
      <c r="J13" s="13" t="s">
        <v>54</v>
      </c>
      <c r="K13" s="4"/>
      <c r="L13" s="4"/>
      <c r="M13" s="4"/>
      <c r="N13" s="13" t="s">
        <v>54</v>
      </c>
      <c r="O13" s="4"/>
      <c r="P13" s="13" t="s">
        <v>54</v>
      </c>
      <c r="Q13" s="13" t="s">
        <v>54</v>
      </c>
      <c r="R13" s="4"/>
      <c r="S13" s="4"/>
      <c r="T13" s="4"/>
      <c r="U13" s="16" t="s">
        <v>83</v>
      </c>
      <c r="V13" s="4"/>
      <c r="W13" s="13" t="s">
        <v>54</v>
      </c>
      <c r="X13" s="13" t="s">
        <v>54</v>
      </c>
      <c r="Y13" s="4"/>
      <c r="Z13" s="4"/>
      <c r="AA13" s="4"/>
      <c r="AB13" s="4"/>
      <c r="AC13" s="4"/>
      <c r="AD13" s="4"/>
      <c r="AE13" s="4"/>
      <c r="AF13" s="8"/>
      <c r="AG13" s="7">
        <f>COUNTA(Septembre345[[#This Row],[1]:[31]])</f>
        <v>12</v>
      </c>
    </row>
    <row r="14" spans="1:33" ht="50.1" customHeight="1" thickTop="1" thickBot="1" x14ac:dyDescent="0.3">
      <c r="A14" s="6" t="s">
        <v>43</v>
      </c>
      <c r="B14" s="13" t="s">
        <v>54</v>
      </c>
      <c r="C14" s="13" t="s">
        <v>54</v>
      </c>
      <c r="D14" s="4"/>
      <c r="E14" s="4"/>
      <c r="F14" s="4"/>
      <c r="G14" s="13" t="s">
        <v>54</v>
      </c>
      <c r="H14" s="13" t="s">
        <v>54</v>
      </c>
      <c r="I14" s="13" t="s">
        <v>54</v>
      </c>
      <c r="J14" s="13" t="s">
        <v>54</v>
      </c>
      <c r="K14" s="4"/>
      <c r="L14" s="4"/>
      <c r="M14" s="4"/>
      <c r="N14" s="13" t="s">
        <v>54</v>
      </c>
      <c r="O14" s="4"/>
      <c r="P14" s="13" t="s">
        <v>54</v>
      </c>
      <c r="Q14" s="13" t="s">
        <v>54</v>
      </c>
      <c r="R14" s="4"/>
      <c r="S14" s="4"/>
      <c r="T14" s="4"/>
      <c r="U14" s="16" t="s">
        <v>83</v>
      </c>
      <c r="V14" s="4"/>
      <c r="W14" s="13" t="s">
        <v>54</v>
      </c>
      <c r="X14" s="13" t="s">
        <v>54</v>
      </c>
      <c r="Y14" s="4"/>
      <c r="Z14" s="4"/>
      <c r="AA14" s="4"/>
      <c r="AB14" s="4"/>
      <c r="AC14" s="4"/>
      <c r="AD14" s="4"/>
      <c r="AE14" s="4"/>
      <c r="AF14" s="11"/>
      <c r="AG14" s="11">
        <f>COUNTA(Septembre345[[#This Row],[1]:[31]])</f>
        <v>12</v>
      </c>
    </row>
    <row r="15" spans="1:33" ht="50.1" customHeight="1" thickTop="1" thickBot="1" x14ac:dyDescent="0.3">
      <c r="A15" s="6" t="s">
        <v>44</v>
      </c>
      <c r="B15" s="4"/>
      <c r="C15" s="13" t="s">
        <v>54</v>
      </c>
      <c r="D15" s="4"/>
      <c r="E15" s="4"/>
      <c r="F15" s="4"/>
      <c r="G15" s="13" t="s">
        <v>54</v>
      </c>
      <c r="H15" s="13" t="s">
        <v>54</v>
      </c>
      <c r="I15" s="4"/>
      <c r="J15" s="13" t="s">
        <v>54</v>
      </c>
      <c r="K15" s="4"/>
      <c r="L15" s="4"/>
      <c r="M15" s="4"/>
      <c r="N15" s="13" t="s">
        <v>54</v>
      </c>
      <c r="O15" s="4"/>
      <c r="P15" s="4"/>
      <c r="Q15" s="13" t="s">
        <v>54</v>
      </c>
      <c r="R15" s="4"/>
      <c r="S15" s="4"/>
      <c r="T15" s="4"/>
      <c r="U15" s="16" t="s">
        <v>83</v>
      </c>
      <c r="V15" s="4"/>
      <c r="W15" s="4"/>
      <c r="X15" s="13" t="s">
        <v>54</v>
      </c>
      <c r="Y15" s="4"/>
      <c r="Z15" s="4"/>
      <c r="AA15" s="4"/>
      <c r="AB15" s="4"/>
      <c r="AC15" s="4"/>
      <c r="AD15" s="4"/>
      <c r="AE15" s="4"/>
      <c r="AF15" s="11"/>
      <c r="AG15" s="11">
        <f>COUNTA(Septembre345[[#This Row],[1]:[31]])</f>
        <v>8</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COUNTA(Septembre345[[#This Row],[1]:[31]])</f>
        <v>0</v>
      </c>
    </row>
    <row r="17" spans="1:33" x14ac:dyDescent="0.25">
      <c r="A17" s="9"/>
      <c r="B17" s="10">
        <f>SUBTOTAL(103,Septembre345[1])</f>
        <v>7</v>
      </c>
      <c r="C17" s="10">
        <f>SUBTOTAL(103,Septembre345[2])</f>
        <v>9</v>
      </c>
      <c r="D17" s="10">
        <f>SUBTOTAL(103,Septembre345[3])</f>
        <v>2</v>
      </c>
      <c r="E17" s="10">
        <f>SUBTOTAL(103,Septembre345[4])</f>
        <v>6</v>
      </c>
      <c r="F17" s="10">
        <f>SUBTOTAL(103,Septembre345[5])</f>
        <v>4</v>
      </c>
      <c r="G17" s="10">
        <f>SUBTOTAL(103,Septembre345[6])</f>
        <v>12</v>
      </c>
      <c r="H17" s="10">
        <f>SUBTOTAL(103,Septembre345[7])</f>
        <v>12</v>
      </c>
      <c r="I17" s="10">
        <f>SUBTOTAL(103,Septembre345[8])</f>
        <v>7</v>
      </c>
      <c r="J17" s="10">
        <f>SUBTOTAL(103,Septembre345[9])</f>
        <v>9</v>
      </c>
      <c r="K17" s="10">
        <f>SUBTOTAL(103,Septembre345[10])</f>
        <v>2</v>
      </c>
      <c r="L17" s="10">
        <f>SUBTOTAL(103,Septembre345[11])</f>
        <v>6</v>
      </c>
      <c r="M17" s="10">
        <f>SUBTOTAL(103,Septembre345[12])</f>
        <v>4</v>
      </c>
      <c r="N17" s="10">
        <f>SUBTOTAL(103,Septembre345[13])</f>
        <v>12</v>
      </c>
      <c r="O17" s="10">
        <f>SUBTOTAL(103,Septembre345[14])</f>
        <v>0</v>
      </c>
      <c r="P17" s="10">
        <f>SUBTOTAL(103,Septembre345[15])</f>
        <v>7</v>
      </c>
      <c r="Q17" s="10">
        <f>SUBTOTAL(103,Septembre345[16])</f>
        <v>9</v>
      </c>
      <c r="R17" s="10">
        <f>SUBTOTAL(103,Septembre345[17])</f>
        <v>2</v>
      </c>
      <c r="S17" s="10">
        <f>SUBTOTAL(103,Septembre345[18])</f>
        <v>6</v>
      </c>
      <c r="T17" s="10">
        <f>SUBTOTAL(103,Septembre345[19])</f>
        <v>4</v>
      </c>
      <c r="U17" s="10">
        <f>SUBTOTAL(103,Septembre345[20])</f>
        <v>12</v>
      </c>
      <c r="V17" s="10">
        <f>SUBTOTAL(103,Septembre345[21])</f>
        <v>0</v>
      </c>
      <c r="W17" s="10">
        <f>SUBTOTAL(103,Septembre345[22])</f>
        <v>7</v>
      </c>
      <c r="X17" s="10">
        <f>SUBTOTAL(103,Septembre345[23])</f>
        <v>9</v>
      </c>
      <c r="Y17" s="10">
        <f>SUBTOTAL(103,Septembre345[24])</f>
        <v>0</v>
      </c>
      <c r="Z17" s="10">
        <f>SUBTOTAL(103,Septembre345[25])</f>
        <v>0</v>
      </c>
      <c r="AA17" s="10">
        <f>SUBTOTAL(103,Septembre345[26])</f>
        <v>0</v>
      </c>
      <c r="AB17" s="10">
        <f>SUBTOTAL(103,Septembre345[27])</f>
        <v>0</v>
      </c>
      <c r="AC17" s="10">
        <f>SUBTOTAL(103,Septembre345[28])</f>
        <v>0</v>
      </c>
      <c r="AD17" s="10">
        <f>SUBTOTAL(103,Septembre345[29])</f>
        <v>0</v>
      </c>
      <c r="AE17" s="10">
        <f>SUBTOTAL(109,Septembre345[30])</f>
        <v>0</v>
      </c>
      <c r="AF17" s="10">
        <f>SUBTOTAL(109,Septembre345[31])</f>
        <v>0</v>
      </c>
      <c r="AG17" s="10">
        <f>SUBTOTAL(109,Septembre345[Total des jours])</f>
        <v>148</v>
      </c>
    </row>
  </sheetData>
  <mergeCells count="1">
    <mergeCell ref="B1:AF1"/>
  </mergeCells>
  <phoneticPr fontId="5" type="noConversion"/>
  <conditionalFormatting sqref="B12:B15">
    <cfRule type="expression" dxfId="6763" priority="81" stopIfTrue="1">
      <formula>B12=CléPersonnalisée1</formula>
    </cfRule>
    <cfRule type="expression" dxfId="6762" priority="80" stopIfTrue="1">
      <formula>B12=CléPersonnalisée2</formula>
    </cfRule>
    <cfRule type="expression" priority="79" stopIfTrue="1">
      <formula>B12=""</formula>
    </cfRule>
    <cfRule type="expression" dxfId="6761" priority="84" stopIfTrue="1">
      <formula>B12=CléCongé</formula>
    </cfRule>
    <cfRule type="expression" dxfId="6760" priority="83" stopIfTrue="1">
      <formula>B12=CléPersonnel</formula>
    </cfRule>
    <cfRule type="expression" dxfId="6759" priority="82" stopIfTrue="1">
      <formula>B12=CléMaladie</formula>
    </cfRule>
  </conditionalFormatting>
  <conditionalFormatting sqref="C12:C15">
    <cfRule type="expression" dxfId="6758" priority="56" stopIfTrue="1">
      <formula>C12=CléPersonnalisée2</formula>
    </cfRule>
    <cfRule type="expression" priority="55" stopIfTrue="1">
      <formula>C12=""</formula>
    </cfRule>
    <cfRule type="expression" dxfId="6757" priority="59" stopIfTrue="1">
      <formula>C12=CléPersonnel</formula>
    </cfRule>
    <cfRule type="expression" dxfId="6756" priority="60" stopIfTrue="1">
      <formula>C12=CléCongé</formula>
    </cfRule>
    <cfRule type="expression" dxfId="6755" priority="58" stopIfTrue="1">
      <formula>C12=CléMaladie</formula>
    </cfRule>
    <cfRule type="expression" dxfId="6754" priority="57" stopIfTrue="1">
      <formula>C12=CléPersonnalisée1</formula>
    </cfRule>
  </conditionalFormatting>
  <conditionalFormatting sqref="D4:D5">
    <cfRule type="expression" priority="31" stopIfTrue="1">
      <formula>D4=""</formula>
    </cfRule>
    <cfRule type="expression" dxfId="6753" priority="32" stopIfTrue="1">
      <formula>D4=CléPersonnalisée2</formula>
    </cfRule>
    <cfRule type="expression" dxfId="6752" priority="36" stopIfTrue="1">
      <formula>D4=CléCongé</formula>
    </cfRule>
    <cfRule type="expression" dxfId="6751" priority="35" stopIfTrue="1">
      <formula>D4=CléPersonnel</formula>
    </cfRule>
    <cfRule type="expression" dxfId="6750" priority="34" stopIfTrue="1">
      <formula>D4=CléMaladie</formula>
    </cfRule>
    <cfRule type="expression" dxfId="6749" priority="33" stopIfTrue="1">
      <formula>D4=CléPersonnalisée1</formula>
    </cfRule>
  </conditionalFormatting>
  <conditionalFormatting sqref="E10:E11">
    <cfRule type="expression" dxfId="6748" priority="3" stopIfTrue="1">
      <formula>E10=CléPersonnalisée1</formula>
    </cfRule>
    <cfRule type="expression" dxfId="6747" priority="4" stopIfTrue="1">
      <formula>E10=CléMaladie</formula>
    </cfRule>
    <cfRule type="expression" dxfId="6746" priority="5" stopIfTrue="1">
      <formula>E10=CléPersonnel</formula>
    </cfRule>
    <cfRule type="expression" dxfId="6745" priority="6" stopIfTrue="1">
      <formula>E10=CléCongé</formula>
    </cfRule>
    <cfRule type="expression" priority="1" stopIfTrue="1">
      <formula>E10=""</formula>
    </cfRule>
    <cfRule type="expression" dxfId="6744" priority="2" stopIfTrue="1">
      <formula>E10=CléPersonnalisée2</formula>
    </cfRule>
  </conditionalFormatting>
  <conditionalFormatting sqref="E4:J4 S4:X4 B4:C5 L4:M5 O4:Q5 N4:N15 E5:F5 I5:J5 S5:T5 V5:X9 G5:H15 U5:U15 B6:F9 I6:M9 O6:T9">
    <cfRule type="expression" priority="85" stopIfTrue="1">
      <formula>B4=""</formula>
    </cfRule>
    <cfRule type="expression" dxfId="6743" priority="86" stopIfTrue="1">
      <formula>B4=CléPersonnalisée2</formula>
    </cfRule>
    <cfRule type="expression" dxfId="6742" priority="87" stopIfTrue="1">
      <formula>B4=CléPersonnalisée1</formula>
    </cfRule>
    <cfRule type="expression" dxfId="6741" priority="88" stopIfTrue="1">
      <formula>B4=CléMaladie</formula>
    </cfRule>
    <cfRule type="expression" dxfId="6740" priority="89" stopIfTrue="1">
      <formula>B4=CléPersonnel</formula>
    </cfRule>
    <cfRule type="expression" dxfId="6739" priority="90" stopIfTrue="1">
      <formula>B4=CléCongé</formula>
    </cfRule>
  </conditionalFormatting>
  <conditionalFormatting sqref="I12:I15">
    <cfRule type="expression" dxfId="6738" priority="77" stopIfTrue="1">
      <formula>I12=CléPersonnel</formula>
    </cfRule>
    <cfRule type="expression" dxfId="6737" priority="78" stopIfTrue="1">
      <formula>I12=CléCongé</formula>
    </cfRule>
    <cfRule type="expression" priority="73" stopIfTrue="1">
      <formula>I12=""</formula>
    </cfRule>
    <cfRule type="expression" dxfId="6736" priority="76" stopIfTrue="1">
      <formula>I12=CléMaladie</formula>
    </cfRule>
    <cfRule type="expression" dxfId="6735" priority="75" stopIfTrue="1">
      <formula>I12=CléPersonnalisée1</formula>
    </cfRule>
    <cfRule type="expression" dxfId="6734" priority="74" stopIfTrue="1">
      <formula>I12=CléPersonnalisée2</formula>
    </cfRule>
  </conditionalFormatting>
  <conditionalFormatting sqref="J12:J15">
    <cfRule type="expression" dxfId="6733" priority="54" stopIfTrue="1">
      <formula>J12=CléCongé</formula>
    </cfRule>
    <cfRule type="expression" dxfId="6732" priority="53" stopIfTrue="1">
      <formula>J12=CléPersonnel</formula>
    </cfRule>
    <cfRule type="expression" dxfId="6731" priority="52" stopIfTrue="1">
      <formula>J12=CléMaladie</formula>
    </cfRule>
    <cfRule type="expression" dxfId="6730" priority="51" stopIfTrue="1">
      <formula>J12=CléPersonnalisée1</formula>
    </cfRule>
    <cfRule type="expression" dxfId="6729" priority="50" stopIfTrue="1">
      <formula>J12=CléPersonnalisée2</formula>
    </cfRule>
    <cfRule type="expression" priority="49" stopIfTrue="1">
      <formula>J12=""</formula>
    </cfRule>
  </conditionalFormatting>
  <conditionalFormatting sqref="K4:K5">
    <cfRule type="expression" priority="25" stopIfTrue="1">
      <formula>K4=""</formula>
    </cfRule>
    <cfRule type="expression" dxfId="6728" priority="26" stopIfTrue="1">
      <formula>K4=CléPersonnalisée2</formula>
    </cfRule>
    <cfRule type="expression" dxfId="6727" priority="27" stopIfTrue="1">
      <formula>K4=CléPersonnalisée1</formula>
    </cfRule>
    <cfRule type="expression" dxfId="6726" priority="28" stopIfTrue="1">
      <formula>K4=CléMaladie</formula>
    </cfRule>
    <cfRule type="expression" dxfId="6725" priority="29" stopIfTrue="1">
      <formula>K4=CléPersonnel</formula>
    </cfRule>
    <cfRule type="expression" dxfId="6724" priority="30" stopIfTrue="1">
      <formula>K4=CléCongé</formula>
    </cfRule>
  </conditionalFormatting>
  <conditionalFormatting sqref="L10:L11">
    <cfRule type="expression" priority="7" stopIfTrue="1">
      <formula>L10=""</formula>
    </cfRule>
    <cfRule type="expression" dxfId="6723" priority="8" stopIfTrue="1">
      <formula>L10=CléPersonnalisée2</formula>
    </cfRule>
    <cfRule type="expression" dxfId="6722" priority="9" stopIfTrue="1">
      <formula>L10=CléPersonnalisée1</formula>
    </cfRule>
    <cfRule type="expression" dxfId="6721" priority="10" stopIfTrue="1">
      <formula>L10=CléMaladie</formula>
    </cfRule>
    <cfRule type="expression" dxfId="6720" priority="11" stopIfTrue="1">
      <formula>L10=CléPersonnel</formula>
    </cfRule>
    <cfRule type="expression" dxfId="6719" priority="12" stopIfTrue="1">
      <formula>L10=CléCongé</formula>
    </cfRule>
  </conditionalFormatting>
  <conditionalFormatting sqref="P13:P14">
    <cfRule type="expression" priority="67" stopIfTrue="1">
      <formula>P13=""</formula>
    </cfRule>
    <cfRule type="expression" dxfId="6718" priority="68" stopIfTrue="1">
      <formula>P13=CléPersonnalisée2</formula>
    </cfRule>
    <cfRule type="expression" dxfId="6717" priority="69" stopIfTrue="1">
      <formula>P13=CléPersonnalisée1</formula>
    </cfRule>
    <cfRule type="expression" dxfId="6716" priority="70" stopIfTrue="1">
      <formula>P13=CléMaladie</formula>
    </cfRule>
    <cfRule type="expression" dxfId="6715" priority="71" stopIfTrue="1">
      <formula>P13=CléPersonnel</formula>
    </cfRule>
    <cfRule type="expression" dxfId="6714" priority="72" stopIfTrue="1">
      <formula>P13=CléCongé</formula>
    </cfRule>
  </conditionalFormatting>
  <conditionalFormatting sqref="Q12:Q15">
    <cfRule type="expression" dxfId="6713" priority="48" stopIfTrue="1">
      <formula>Q12=CléCongé</formula>
    </cfRule>
    <cfRule type="expression" dxfId="6712" priority="47" stopIfTrue="1">
      <formula>Q12=CléPersonnel</formula>
    </cfRule>
    <cfRule type="expression" dxfId="6711" priority="46" stopIfTrue="1">
      <formula>Q12=CléMaladie</formula>
    </cfRule>
    <cfRule type="expression" dxfId="6710" priority="45" stopIfTrue="1">
      <formula>Q12=CléPersonnalisée1</formula>
    </cfRule>
    <cfRule type="expression" dxfId="6709" priority="44" stopIfTrue="1">
      <formula>Q12=CléPersonnalisée2</formula>
    </cfRule>
    <cfRule type="expression" priority="43" stopIfTrue="1">
      <formula>Q12=""</formula>
    </cfRule>
  </conditionalFormatting>
  <conditionalFormatting sqref="R4:R5">
    <cfRule type="expression" priority="19" stopIfTrue="1">
      <formula>R4=""</formula>
    </cfRule>
    <cfRule type="expression" dxfId="6708" priority="24" stopIfTrue="1">
      <formula>R4=CléCongé</formula>
    </cfRule>
    <cfRule type="expression" dxfId="6707" priority="23" stopIfTrue="1">
      <formula>R4=CléPersonnel</formula>
    </cfRule>
    <cfRule type="expression" dxfId="6706" priority="22" stopIfTrue="1">
      <formula>R4=CléMaladie</formula>
    </cfRule>
    <cfRule type="expression" dxfId="6705" priority="21" stopIfTrue="1">
      <formula>R4=CléPersonnalisée1</formula>
    </cfRule>
    <cfRule type="expression" dxfId="6704" priority="20" stopIfTrue="1">
      <formula>R4=CléPersonnalisée2</formula>
    </cfRule>
  </conditionalFormatting>
  <conditionalFormatting sqref="S10:S11">
    <cfRule type="expression" priority="13" stopIfTrue="1">
      <formula>S10=""</formula>
    </cfRule>
    <cfRule type="expression" dxfId="6703" priority="18" stopIfTrue="1">
      <formula>S10=CléCongé</formula>
    </cfRule>
    <cfRule type="expression" dxfId="6702" priority="17" stopIfTrue="1">
      <formula>S10=CléPersonnel</formula>
    </cfRule>
    <cfRule type="expression" dxfId="6701" priority="16" stopIfTrue="1">
      <formula>S10=CléMaladie</formula>
    </cfRule>
    <cfRule type="expression" dxfId="6700" priority="15" stopIfTrue="1">
      <formula>S10=CléPersonnalisée1</formula>
    </cfRule>
    <cfRule type="expression" dxfId="6699" priority="14" stopIfTrue="1">
      <formula>S10=CléPersonnalisée2</formula>
    </cfRule>
  </conditionalFormatting>
  <conditionalFormatting sqref="W13:W14">
    <cfRule type="expression" priority="61" stopIfTrue="1">
      <formula>W13=""</formula>
    </cfRule>
    <cfRule type="expression" dxfId="6698" priority="66" stopIfTrue="1">
      <formula>W13=CléCongé</formula>
    </cfRule>
    <cfRule type="expression" dxfId="6697" priority="65" stopIfTrue="1">
      <formula>W13=CléPersonnel</formula>
    </cfRule>
    <cfRule type="expression" dxfId="6696" priority="64" stopIfTrue="1">
      <formula>W13=CléMaladie</formula>
    </cfRule>
    <cfRule type="expression" dxfId="6695" priority="63" stopIfTrue="1">
      <formula>W13=CléPersonnalisée1</formula>
    </cfRule>
    <cfRule type="expression" dxfId="6694" priority="62" stopIfTrue="1">
      <formula>W13=CléPersonnalisée2</formula>
    </cfRule>
  </conditionalFormatting>
  <conditionalFormatting sqref="X12:X15">
    <cfRule type="expression" dxfId="6693" priority="42" stopIfTrue="1">
      <formula>X12=CléCongé</formula>
    </cfRule>
    <cfRule type="expression" dxfId="6692" priority="41" stopIfTrue="1">
      <formula>X12=CléPersonnel</formula>
    </cfRule>
    <cfRule type="expression" dxfId="6691" priority="40" stopIfTrue="1">
      <formula>X12=CléMaladie</formula>
    </cfRule>
    <cfRule type="expression" dxfId="6690" priority="39" stopIfTrue="1">
      <formula>X12=CléPersonnalisée1</formula>
    </cfRule>
    <cfRule type="expression" dxfId="6689" priority="38" stopIfTrue="1">
      <formula>X12=CléPersonnalisée2</formula>
    </cfRule>
    <cfRule type="expression" priority="37" stopIfTrue="1">
      <formula>X12=""</formula>
    </cfRule>
  </conditionalFormatting>
  <conditionalFormatting sqref="Y4:AF9 B10:D11 F10:F11 I10:K11 M10:M11 O10:R11 T10:T11 V10:AF11 O12:P12 V12:W12 D12:F15 K12:M15 R12:T15 Y12:AF15 O13:O14 V13:V14 O15:P15 V15:W15 B16:AF16">
    <cfRule type="expression" priority="91" stopIfTrue="1">
      <formula>B4=""</formula>
    </cfRule>
    <cfRule type="expression" dxfId="6688" priority="92" stopIfTrue="1">
      <formula>B4=CléPersonnalisée2</formula>
    </cfRule>
    <cfRule type="expression" dxfId="6687" priority="93" stopIfTrue="1">
      <formula>B4=CléPersonnalisée1</formula>
    </cfRule>
    <cfRule type="expression" dxfId="6686" priority="94" stopIfTrue="1">
      <formula>B4=CléMaladie</formula>
    </cfRule>
    <cfRule type="expression" dxfId="6685" priority="95" stopIfTrue="1">
      <formula>B4=CléPersonnel</formula>
    </cfRule>
    <cfRule type="expression" dxfId="6684" priority="96" stopIfTrue="1">
      <formula>B4=CléCongé</formula>
    </cfRule>
  </conditionalFormatting>
  <conditionalFormatting sqref="AG4:AG16">
    <cfRule type="dataBar" priority="97">
      <dataBar>
        <cfvo type="min"/>
        <cfvo type="formula" val="DATEDIF(DATE(CalendarYear,2,1),DATE(CalendarYear,3,1),&quot;d&quot;)"/>
        <color theme="2" tint="-0.249977111117893"/>
      </dataBar>
      <extLst>
        <ext xmlns:x14="http://schemas.microsoft.com/office/spreadsheetml/2009/9/main" uri="{B025F937-C7B1-47D3-B67F-A62EFF666E3E}">
          <x14:id>{E4E3DC50-AA8D-4BFE-B6DC-276DB610E0C7}</x14:id>
        </ext>
      </extLst>
    </cfRule>
  </conditionalFormatting>
  <dataValidations count="5">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04136CCC-777B-41F3-A00A-F47E7DB68184}"/>
    <dataValidation allowBlank="1" showInputMessage="1" showErrorMessage="1" prompt="Calcule automatiquement le nombre total de jours d’absence d’un employé durant ce mois dans cette colonne" sqref="AG3" xr:uid="{954FF660-C728-4DAB-A6FF-911B37640A50}"/>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5E750ADE-C00C-4F64-81F1-885FFF32AE84}"/>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D9180465-9678-49C1-8D2C-22D0AF87CCB9}"/>
    <dataValidation allowBlank="1" showInputMessage="1" showErrorMessage="1" prompt="Entrez l’année dans cette cellule" sqref="AG1" xr:uid="{97BE742A-B197-4817-97CC-42812BB5536B}"/>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4E3DC50-AA8D-4BFE-B6DC-276DB610E0C7}">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99758-8834-4B0F-8406-1E06176C2AD2}">
  <dimension ref="A1:AG17"/>
  <sheetViews>
    <sheetView workbookViewId="0">
      <selection activeCell="AG1" sqref="AG1"/>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67</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49</v>
      </c>
      <c r="C2" s="4" t="s">
        <v>50</v>
      </c>
      <c r="D2" s="4" t="s">
        <v>51</v>
      </c>
      <c r="E2" s="4" t="s">
        <v>52</v>
      </c>
      <c r="F2" s="4" t="s">
        <v>53</v>
      </c>
      <c r="G2" s="4" t="s">
        <v>47</v>
      </c>
      <c r="H2" s="4" t="s">
        <v>48</v>
      </c>
      <c r="I2" s="4" t="s">
        <v>49</v>
      </c>
      <c r="J2" s="4" t="s">
        <v>50</v>
      </c>
      <c r="K2" s="4" t="s">
        <v>51</v>
      </c>
      <c r="L2" s="4" t="s">
        <v>52</v>
      </c>
      <c r="M2" s="4" t="s">
        <v>53</v>
      </c>
      <c r="N2" s="4" t="s">
        <v>47</v>
      </c>
      <c r="O2" s="4" t="s">
        <v>48</v>
      </c>
      <c r="P2" s="4" t="s">
        <v>49</v>
      </c>
      <c r="Q2" s="4" t="s">
        <v>50</v>
      </c>
      <c r="R2" s="4" t="s">
        <v>51</v>
      </c>
      <c r="S2" s="4" t="s">
        <v>52</v>
      </c>
      <c r="T2" s="4" t="s">
        <v>53</v>
      </c>
      <c r="U2" s="4" t="s">
        <v>47</v>
      </c>
      <c r="V2" s="4" t="s">
        <v>48</v>
      </c>
      <c r="W2" s="4" t="s">
        <v>49</v>
      </c>
      <c r="X2" s="4" t="s">
        <v>50</v>
      </c>
      <c r="Y2" s="4" t="s">
        <v>51</v>
      </c>
      <c r="Z2" s="4" t="s">
        <v>52</v>
      </c>
      <c r="AA2" s="4" t="s">
        <v>53</v>
      </c>
      <c r="AB2" s="4" t="s">
        <v>47</v>
      </c>
      <c r="AC2" s="4" t="s">
        <v>48</v>
      </c>
      <c r="AD2" s="4" t="s">
        <v>49</v>
      </c>
      <c r="AE2" s="4" t="s">
        <v>50</v>
      </c>
      <c r="AF2" s="4" t="s">
        <v>51</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4"/>
      <c r="C4" s="4"/>
      <c r="D4" s="4"/>
      <c r="E4" s="4"/>
      <c r="F4" s="12" t="s">
        <v>55</v>
      </c>
      <c r="G4" s="12" t="s">
        <v>55</v>
      </c>
      <c r="H4" s="13" t="s">
        <v>54</v>
      </c>
      <c r="I4" s="12" t="s">
        <v>55</v>
      </c>
      <c r="J4" s="12" t="s">
        <v>55</v>
      </c>
      <c r="K4" s="4"/>
      <c r="L4" s="13" t="s">
        <v>54</v>
      </c>
      <c r="M4" s="12" t="s">
        <v>55</v>
      </c>
      <c r="N4" s="12" t="s">
        <v>55</v>
      </c>
      <c r="O4" s="13" t="s">
        <v>54</v>
      </c>
      <c r="P4" s="12" t="s">
        <v>55</v>
      </c>
      <c r="Q4" s="12" t="s">
        <v>55</v>
      </c>
      <c r="R4" s="4"/>
      <c r="S4" s="4"/>
      <c r="T4" s="12" t="s">
        <v>55</v>
      </c>
      <c r="U4" s="12" t="s">
        <v>55</v>
      </c>
      <c r="V4" s="13" t="s">
        <v>54</v>
      </c>
      <c r="W4" s="12" t="s">
        <v>55</v>
      </c>
      <c r="X4" s="12" t="s">
        <v>55</v>
      </c>
      <c r="Y4" s="4"/>
      <c r="Z4" s="4"/>
      <c r="AA4" s="12" t="s">
        <v>55</v>
      </c>
      <c r="AB4" s="12" t="s">
        <v>55</v>
      </c>
      <c r="AC4" s="4"/>
      <c r="AD4" s="12" t="s">
        <v>55</v>
      </c>
      <c r="AE4" s="12" t="s">
        <v>55</v>
      </c>
      <c r="AF4" s="4"/>
      <c r="AG4" s="7">
        <f>COUNTA(Septembre3456[[#This Row],[1]:[31]])</f>
        <v>20</v>
      </c>
    </row>
    <row r="5" spans="1:33" ht="50.1" customHeight="1" x14ac:dyDescent="0.25">
      <c r="A5" s="6" t="s">
        <v>34</v>
      </c>
      <c r="B5" s="4"/>
      <c r="C5" s="4"/>
      <c r="D5" s="4"/>
      <c r="E5" s="4"/>
      <c r="F5" s="12" t="s">
        <v>56</v>
      </c>
      <c r="G5" s="12" t="s">
        <v>56</v>
      </c>
      <c r="H5" s="13" t="s">
        <v>54</v>
      </c>
      <c r="I5" s="12" t="s">
        <v>56</v>
      </c>
      <c r="J5" s="12" t="s">
        <v>56</v>
      </c>
      <c r="K5" s="4"/>
      <c r="L5" s="13" t="s">
        <v>54</v>
      </c>
      <c r="M5" s="12" t="s">
        <v>56</v>
      </c>
      <c r="N5" s="12" t="s">
        <v>56</v>
      </c>
      <c r="O5" s="13" t="s">
        <v>54</v>
      </c>
      <c r="P5" s="12" t="s">
        <v>56</v>
      </c>
      <c r="Q5" s="12" t="s">
        <v>56</v>
      </c>
      <c r="R5" s="4"/>
      <c r="S5" s="4"/>
      <c r="T5" s="12" t="s">
        <v>56</v>
      </c>
      <c r="U5" s="12" t="s">
        <v>56</v>
      </c>
      <c r="V5" s="13" t="s">
        <v>54</v>
      </c>
      <c r="W5" s="12" t="s">
        <v>56</v>
      </c>
      <c r="X5" s="12" t="s">
        <v>56</v>
      </c>
      <c r="Y5" s="4"/>
      <c r="Z5" s="4"/>
      <c r="AA5" s="12" t="s">
        <v>56</v>
      </c>
      <c r="AB5" s="12" t="s">
        <v>56</v>
      </c>
      <c r="AC5" s="4"/>
      <c r="AD5" s="12" t="s">
        <v>56</v>
      </c>
      <c r="AE5" s="12" t="s">
        <v>56</v>
      </c>
      <c r="AF5" s="4"/>
      <c r="AG5" s="7">
        <f>COUNTA(Septembre3456[[#This Row],[1]:[31]])</f>
        <v>20</v>
      </c>
    </row>
    <row r="6" spans="1:33" ht="50.1" customHeight="1" x14ac:dyDescent="0.25">
      <c r="A6" s="6" t="s">
        <v>35</v>
      </c>
      <c r="B6" s="4"/>
      <c r="C6" s="4"/>
      <c r="D6" s="4"/>
      <c r="E6" s="4"/>
      <c r="F6" s="12" t="s">
        <v>57</v>
      </c>
      <c r="G6" s="12" t="s">
        <v>57</v>
      </c>
      <c r="H6" s="4"/>
      <c r="I6" s="12" t="s">
        <v>57</v>
      </c>
      <c r="J6" s="12" t="s">
        <v>57</v>
      </c>
      <c r="K6" s="4"/>
      <c r="L6" s="13" t="s">
        <v>54</v>
      </c>
      <c r="M6" s="12" t="s">
        <v>57</v>
      </c>
      <c r="N6" s="12" t="s">
        <v>57</v>
      </c>
      <c r="O6" s="4"/>
      <c r="P6" s="12" t="s">
        <v>57</v>
      </c>
      <c r="Q6" s="12" t="s">
        <v>57</v>
      </c>
      <c r="R6" s="4"/>
      <c r="S6" s="4"/>
      <c r="T6" s="12" t="s">
        <v>57</v>
      </c>
      <c r="U6" s="12" t="s">
        <v>57</v>
      </c>
      <c r="V6" s="4"/>
      <c r="W6" s="12" t="s">
        <v>57</v>
      </c>
      <c r="X6" s="12" t="s">
        <v>57</v>
      </c>
      <c r="Y6" s="4"/>
      <c r="Z6" s="4"/>
      <c r="AA6" s="12" t="s">
        <v>57</v>
      </c>
      <c r="AB6" s="12" t="s">
        <v>57</v>
      </c>
      <c r="AC6" s="4"/>
      <c r="AD6" s="12" t="s">
        <v>57</v>
      </c>
      <c r="AE6" s="12" t="s">
        <v>57</v>
      </c>
      <c r="AF6" s="4"/>
      <c r="AG6" s="7">
        <f>COUNTA(Septembre3456[[#This Row],[1]:[31]])</f>
        <v>17</v>
      </c>
    </row>
    <row r="7" spans="1:33" ht="50.1" customHeight="1" x14ac:dyDescent="0.25">
      <c r="A7" s="6" t="s">
        <v>36</v>
      </c>
      <c r="B7" s="4"/>
      <c r="C7" s="4"/>
      <c r="D7" s="4"/>
      <c r="E7" s="4"/>
      <c r="F7" s="12" t="s">
        <v>58</v>
      </c>
      <c r="G7" s="12" t="s">
        <v>58</v>
      </c>
      <c r="H7" s="4"/>
      <c r="I7" s="12" t="s">
        <v>58</v>
      </c>
      <c r="J7" s="12" t="s">
        <v>58</v>
      </c>
      <c r="K7" s="4"/>
      <c r="L7" s="13" t="s">
        <v>54</v>
      </c>
      <c r="M7" s="12" t="s">
        <v>58</v>
      </c>
      <c r="N7" s="12" t="s">
        <v>58</v>
      </c>
      <c r="O7" s="4"/>
      <c r="P7" s="12" t="s">
        <v>58</v>
      </c>
      <c r="Q7" s="12" t="s">
        <v>58</v>
      </c>
      <c r="R7" s="4"/>
      <c r="S7" s="4"/>
      <c r="T7" s="12" t="s">
        <v>58</v>
      </c>
      <c r="U7" s="12" t="s">
        <v>58</v>
      </c>
      <c r="V7" s="4"/>
      <c r="W7" s="12" t="s">
        <v>58</v>
      </c>
      <c r="X7" s="12" t="s">
        <v>58</v>
      </c>
      <c r="Y7" s="4"/>
      <c r="Z7" s="4"/>
      <c r="AA7" s="12" t="s">
        <v>58</v>
      </c>
      <c r="AB7" s="12" t="s">
        <v>58</v>
      </c>
      <c r="AC7" s="4"/>
      <c r="AD7" s="12" t="s">
        <v>58</v>
      </c>
      <c r="AE7" s="12" t="s">
        <v>58</v>
      </c>
      <c r="AF7" s="4"/>
      <c r="AG7" s="7">
        <f>COUNTA(Septembre3456[[#This Row],[1]:[31]])</f>
        <v>17</v>
      </c>
    </row>
    <row r="8" spans="1:33" ht="50.1" customHeight="1" thickBot="1" x14ac:dyDescent="0.3">
      <c r="A8" s="6" t="s">
        <v>37</v>
      </c>
      <c r="B8" s="4"/>
      <c r="C8" s="4"/>
      <c r="D8" s="4"/>
      <c r="E8" s="4"/>
      <c r="F8" s="12" t="s">
        <v>55</v>
      </c>
      <c r="G8" s="12" t="s">
        <v>55</v>
      </c>
      <c r="H8" s="4"/>
      <c r="I8" s="4"/>
      <c r="J8" s="4"/>
      <c r="K8" s="4"/>
      <c r="L8" s="13" t="s">
        <v>54</v>
      </c>
      <c r="M8" s="12" t="s">
        <v>55</v>
      </c>
      <c r="N8" s="12" t="s">
        <v>55</v>
      </c>
      <c r="O8" s="4"/>
      <c r="P8" s="4"/>
      <c r="Q8" s="4"/>
      <c r="R8" s="4"/>
      <c r="S8" s="4"/>
      <c r="T8" s="12" t="s">
        <v>55</v>
      </c>
      <c r="U8" s="12" t="s">
        <v>55</v>
      </c>
      <c r="V8" s="4"/>
      <c r="W8" s="4"/>
      <c r="X8" s="4"/>
      <c r="Y8" s="4"/>
      <c r="Z8" s="4"/>
      <c r="AA8" s="12" t="s">
        <v>55</v>
      </c>
      <c r="AB8" s="12" t="s">
        <v>55</v>
      </c>
      <c r="AC8" s="4"/>
      <c r="AD8" s="4"/>
      <c r="AE8" s="4"/>
      <c r="AF8" s="8"/>
      <c r="AG8" s="7">
        <f>COUNTA(Septembre3456[[#This Row],[1]:[31]])</f>
        <v>9</v>
      </c>
    </row>
    <row r="9" spans="1:33" ht="50.1" customHeight="1" thickTop="1" thickBot="1" x14ac:dyDescent="0.3">
      <c r="A9" s="6" t="s">
        <v>38</v>
      </c>
      <c r="B9" s="4"/>
      <c r="C9" s="4"/>
      <c r="D9" s="4"/>
      <c r="E9" s="4"/>
      <c r="F9" s="12"/>
      <c r="G9" s="12"/>
      <c r="H9" s="4"/>
      <c r="I9" s="4"/>
      <c r="J9" s="4"/>
      <c r="K9" s="4"/>
      <c r="L9" s="13" t="s">
        <v>54</v>
      </c>
      <c r="M9" s="12"/>
      <c r="N9" s="12"/>
      <c r="O9" s="4"/>
      <c r="P9" s="4"/>
      <c r="Q9" s="4"/>
      <c r="R9" s="4"/>
      <c r="S9" s="4"/>
      <c r="T9" s="12"/>
      <c r="U9" s="12"/>
      <c r="V9" s="4"/>
      <c r="W9" s="4"/>
      <c r="X9" s="4"/>
      <c r="Y9" s="4"/>
      <c r="Z9" s="4"/>
      <c r="AA9" s="12"/>
      <c r="AB9" s="12"/>
      <c r="AC9" s="4"/>
      <c r="AD9" s="4"/>
      <c r="AE9" s="4"/>
      <c r="AF9" s="11"/>
      <c r="AG9" s="11">
        <f>COUNTA(Septembre3456[[#This Row],[1]:[31]])</f>
        <v>1</v>
      </c>
    </row>
    <row r="10" spans="1:33" ht="50.1" customHeight="1" thickTop="1" thickBot="1" x14ac:dyDescent="0.3">
      <c r="A10" s="6" t="s">
        <v>39</v>
      </c>
      <c r="B10" s="4"/>
      <c r="C10" s="4"/>
      <c r="D10" s="4"/>
      <c r="E10" s="4"/>
      <c r="F10" s="4"/>
      <c r="G10" s="4"/>
      <c r="H10" s="4"/>
      <c r="I10" s="13" t="s">
        <v>54</v>
      </c>
      <c r="J10" s="4"/>
      <c r="K10" s="4"/>
      <c r="L10" s="13" t="s">
        <v>54</v>
      </c>
      <c r="M10" s="4"/>
      <c r="N10" s="4"/>
      <c r="O10" s="4"/>
      <c r="P10" s="13" t="s">
        <v>54</v>
      </c>
      <c r="Q10" s="4"/>
      <c r="R10" s="4"/>
      <c r="S10" s="4"/>
      <c r="T10" s="4"/>
      <c r="U10" s="4"/>
      <c r="V10" s="4"/>
      <c r="W10" s="13" t="s">
        <v>54</v>
      </c>
      <c r="X10" s="4"/>
      <c r="Y10" s="4"/>
      <c r="Z10" s="4"/>
      <c r="AA10" s="4"/>
      <c r="AB10" s="4"/>
      <c r="AC10" s="4"/>
      <c r="AD10" s="13" t="s">
        <v>54</v>
      </c>
      <c r="AE10" s="4"/>
      <c r="AF10" s="11"/>
      <c r="AG10" s="11">
        <f>COUNTA(Septembre3456[[#This Row],[1]:[31]])</f>
        <v>5</v>
      </c>
    </row>
    <row r="11" spans="1:33" ht="50.1" customHeight="1" thickTop="1" thickBot="1" x14ac:dyDescent="0.3">
      <c r="A11" s="6" t="s">
        <v>40</v>
      </c>
      <c r="B11" s="4"/>
      <c r="C11" s="4"/>
      <c r="D11" s="4"/>
      <c r="E11" s="4"/>
      <c r="F11" s="4"/>
      <c r="G11" s="4"/>
      <c r="H11" s="4"/>
      <c r="I11" s="13" t="s">
        <v>54</v>
      </c>
      <c r="J11" s="4"/>
      <c r="K11" s="4"/>
      <c r="L11" s="13" t="s">
        <v>54</v>
      </c>
      <c r="M11" s="4"/>
      <c r="N11" s="4"/>
      <c r="O11" s="4"/>
      <c r="P11" s="13" t="s">
        <v>54</v>
      </c>
      <c r="Q11" s="4"/>
      <c r="R11" s="4"/>
      <c r="S11" s="4"/>
      <c r="T11" s="4"/>
      <c r="U11" s="4"/>
      <c r="V11" s="4"/>
      <c r="W11" s="13" t="s">
        <v>54</v>
      </c>
      <c r="X11" s="4"/>
      <c r="Y11" s="4"/>
      <c r="Z11" s="4"/>
      <c r="AA11" s="4"/>
      <c r="AB11" s="4"/>
      <c r="AC11" s="4"/>
      <c r="AD11" s="13" t="s">
        <v>54</v>
      </c>
      <c r="AE11" s="4"/>
      <c r="AF11" s="11"/>
      <c r="AG11" s="11">
        <f>COUNTA(Septembre3456[[#This Row],[1]:[31]])</f>
        <v>5</v>
      </c>
    </row>
    <row r="12" spans="1:33" ht="50.1" customHeight="1" thickTop="1" thickBot="1" x14ac:dyDescent="0.3">
      <c r="A12" s="6" t="s">
        <v>41</v>
      </c>
      <c r="B12" s="4"/>
      <c r="C12" s="4"/>
      <c r="D12" s="4"/>
      <c r="E12" s="4"/>
      <c r="F12" s="4"/>
      <c r="G12" s="13" t="s">
        <v>54</v>
      </c>
      <c r="H12" s="4"/>
      <c r="I12" s="4"/>
      <c r="J12" s="4"/>
      <c r="K12" s="4"/>
      <c r="L12" s="13" t="s">
        <v>54</v>
      </c>
      <c r="M12" s="4"/>
      <c r="N12" s="13" t="s">
        <v>54</v>
      </c>
      <c r="O12" s="4"/>
      <c r="P12" s="4"/>
      <c r="Q12" s="4"/>
      <c r="R12" s="4"/>
      <c r="S12" s="4"/>
      <c r="T12" s="4"/>
      <c r="U12" s="13" t="s">
        <v>54</v>
      </c>
      <c r="V12" s="4"/>
      <c r="W12" s="4"/>
      <c r="X12" s="4"/>
      <c r="Y12" s="4"/>
      <c r="Z12" s="4"/>
      <c r="AA12" s="4"/>
      <c r="AB12" s="13" t="s">
        <v>54</v>
      </c>
      <c r="AC12" s="4"/>
      <c r="AD12" s="4"/>
      <c r="AE12" s="4"/>
      <c r="AF12" s="11"/>
      <c r="AG12" s="11">
        <f>COUNTA(Septembre3456[[#This Row],[1]:[31]])</f>
        <v>5</v>
      </c>
    </row>
    <row r="13" spans="1:33" ht="50.1" customHeight="1" thickTop="1" thickBot="1" x14ac:dyDescent="0.3">
      <c r="A13" s="6" t="s">
        <v>42</v>
      </c>
      <c r="B13" s="4"/>
      <c r="C13" s="4"/>
      <c r="D13" s="4"/>
      <c r="E13" s="4"/>
      <c r="F13" s="13" t="s">
        <v>54</v>
      </c>
      <c r="G13" s="13" t="s">
        <v>54</v>
      </c>
      <c r="H13" s="4"/>
      <c r="I13" s="4"/>
      <c r="J13" s="4"/>
      <c r="K13" s="4"/>
      <c r="L13" s="13" t="s">
        <v>54</v>
      </c>
      <c r="M13" s="13" t="s">
        <v>54</v>
      </c>
      <c r="N13" s="13" t="s">
        <v>54</v>
      </c>
      <c r="O13" s="4"/>
      <c r="P13" s="4"/>
      <c r="Q13" s="4"/>
      <c r="R13" s="4"/>
      <c r="S13" s="4"/>
      <c r="T13" s="13" t="s">
        <v>54</v>
      </c>
      <c r="U13" s="13" t="s">
        <v>54</v>
      </c>
      <c r="V13" s="4"/>
      <c r="W13" s="4"/>
      <c r="X13" s="4"/>
      <c r="Y13" s="4"/>
      <c r="Z13" s="4"/>
      <c r="AA13" s="13" t="s">
        <v>54</v>
      </c>
      <c r="AB13" s="13" t="s">
        <v>54</v>
      </c>
      <c r="AC13" s="4"/>
      <c r="AD13" s="4"/>
      <c r="AE13" s="4"/>
      <c r="AF13" s="8"/>
      <c r="AG13" s="7">
        <f>COUNTA(Septembre3456[[#This Row],[1]:[31]])</f>
        <v>9</v>
      </c>
    </row>
    <row r="14" spans="1:33" ht="50.1" customHeight="1" thickTop="1" thickBot="1" x14ac:dyDescent="0.3">
      <c r="A14" s="6" t="s">
        <v>43</v>
      </c>
      <c r="B14" s="4"/>
      <c r="C14" s="4"/>
      <c r="D14" s="4"/>
      <c r="E14" s="4"/>
      <c r="F14" s="13" t="s">
        <v>54</v>
      </c>
      <c r="G14" s="13" t="s">
        <v>54</v>
      </c>
      <c r="H14" s="4"/>
      <c r="I14" s="4"/>
      <c r="J14" s="4"/>
      <c r="K14" s="4"/>
      <c r="L14" s="13" t="s">
        <v>54</v>
      </c>
      <c r="M14" s="13" t="s">
        <v>54</v>
      </c>
      <c r="N14" s="13" t="s">
        <v>54</v>
      </c>
      <c r="O14" s="4"/>
      <c r="P14" s="4"/>
      <c r="Q14" s="4"/>
      <c r="R14" s="4"/>
      <c r="S14" s="4"/>
      <c r="T14" s="13" t="s">
        <v>54</v>
      </c>
      <c r="U14" s="13" t="s">
        <v>54</v>
      </c>
      <c r="V14" s="4"/>
      <c r="W14" s="4"/>
      <c r="X14" s="4"/>
      <c r="Y14" s="4"/>
      <c r="Z14" s="4"/>
      <c r="AA14" s="13" t="s">
        <v>54</v>
      </c>
      <c r="AB14" s="13" t="s">
        <v>54</v>
      </c>
      <c r="AC14" s="4"/>
      <c r="AD14" s="4"/>
      <c r="AE14" s="4"/>
      <c r="AF14" s="11"/>
      <c r="AG14" s="11">
        <f>COUNTA(Septembre3456[[#This Row],[1]:[31]])</f>
        <v>9</v>
      </c>
    </row>
    <row r="15" spans="1:33" ht="50.1" customHeight="1" thickTop="1" thickBot="1" x14ac:dyDescent="0.3">
      <c r="A15" s="6" t="s">
        <v>44</v>
      </c>
      <c r="B15" s="4"/>
      <c r="C15" s="4"/>
      <c r="D15" s="4"/>
      <c r="E15" s="4"/>
      <c r="F15" s="4"/>
      <c r="G15" s="13" t="s">
        <v>54</v>
      </c>
      <c r="H15" s="4"/>
      <c r="I15" s="4"/>
      <c r="J15" s="4"/>
      <c r="K15" s="4"/>
      <c r="L15" s="13" t="s">
        <v>54</v>
      </c>
      <c r="M15" s="4"/>
      <c r="N15" s="13" t="s">
        <v>54</v>
      </c>
      <c r="O15" s="4"/>
      <c r="P15" s="4"/>
      <c r="Q15" s="4"/>
      <c r="R15" s="4"/>
      <c r="S15" s="4"/>
      <c r="T15" s="4"/>
      <c r="U15" s="13" t="s">
        <v>54</v>
      </c>
      <c r="V15" s="4"/>
      <c r="W15" s="4"/>
      <c r="X15" s="4"/>
      <c r="Y15" s="4"/>
      <c r="Z15" s="4"/>
      <c r="AA15" s="4"/>
      <c r="AB15" s="13" t="s">
        <v>54</v>
      </c>
      <c r="AC15" s="4"/>
      <c r="AD15" s="4"/>
      <c r="AE15" s="4"/>
      <c r="AF15" s="11"/>
      <c r="AG15" s="11">
        <f>COUNTA(Septembre3456[[#This Row],[1]:[31]])</f>
        <v>5</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COUNTA(Septembre3456[[#This Row],[1]:[31]])</f>
        <v>0</v>
      </c>
    </row>
    <row r="17" spans="1:33" x14ac:dyDescent="0.25">
      <c r="A17" s="9"/>
      <c r="B17" s="10">
        <f>SUBTOTAL(103,Septembre3456[1])</f>
        <v>0</v>
      </c>
      <c r="C17" s="10">
        <f>SUBTOTAL(103,Septembre3456[2])</f>
        <v>0</v>
      </c>
      <c r="D17" s="10">
        <f>SUBTOTAL(103,Septembre3456[3])</f>
        <v>0</v>
      </c>
      <c r="E17" s="10">
        <f>SUBTOTAL(103,Septembre3456[4])</f>
        <v>0</v>
      </c>
      <c r="F17" s="10">
        <f>SUBTOTAL(103,Septembre3456[5])</f>
        <v>7</v>
      </c>
      <c r="G17" s="10">
        <f>SUBTOTAL(103,Septembre3456[6])</f>
        <v>9</v>
      </c>
      <c r="H17" s="10">
        <f>SUBTOTAL(103,Septembre3456[7])</f>
        <v>2</v>
      </c>
      <c r="I17" s="10">
        <f>SUBTOTAL(103,Septembre3456[8])</f>
        <v>6</v>
      </c>
      <c r="J17" s="10">
        <f>SUBTOTAL(103,Septembre3456[9])</f>
        <v>4</v>
      </c>
      <c r="K17" s="10">
        <f>SUBTOTAL(103,Septembre3456[10])</f>
        <v>0</v>
      </c>
      <c r="L17" s="10">
        <f>SUBTOTAL(103,Septembre3456[11])</f>
        <v>12</v>
      </c>
      <c r="M17" s="10">
        <f>SUBTOTAL(103,Septembre3456[12])</f>
        <v>7</v>
      </c>
      <c r="N17" s="10">
        <f>SUBTOTAL(103,Septembre3456[13])</f>
        <v>9</v>
      </c>
      <c r="O17" s="10">
        <f>SUBTOTAL(103,Septembre3456[14])</f>
        <v>2</v>
      </c>
      <c r="P17" s="10">
        <f>SUBTOTAL(103,Septembre3456[15])</f>
        <v>6</v>
      </c>
      <c r="Q17" s="10">
        <f>SUBTOTAL(103,Septembre3456[16])</f>
        <v>4</v>
      </c>
      <c r="R17" s="10">
        <f>SUBTOTAL(103,Septembre3456[17])</f>
        <v>0</v>
      </c>
      <c r="S17" s="10">
        <f>SUBTOTAL(103,Septembre3456[18])</f>
        <v>0</v>
      </c>
      <c r="T17" s="10">
        <f>SUBTOTAL(103,Septembre3456[19])</f>
        <v>7</v>
      </c>
      <c r="U17" s="10">
        <f>SUBTOTAL(103,Septembre3456[20])</f>
        <v>9</v>
      </c>
      <c r="V17" s="10">
        <f>SUBTOTAL(103,Septembre3456[21])</f>
        <v>2</v>
      </c>
      <c r="W17" s="10">
        <f>SUBTOTAL(103,Septembre3456[22])</f>
        <v>6</v>
      </c>
      <c r="X17" s="10">
        <f>SUBTOTAL(103,Septembre3456[23])</f>
        <v>4</v>
      </c>
      <c r="Y17" s="10">
        <f>SUBTOTAL(103,Septembre3456[24])</f>
        <v>0</v>
      </c>
      <c r="Z17" s="10">
        <f>SUBTOTAL(103,Septembre3456[25])</f>
        <v>0</v>
      </c>
      <c r="AA17" s="10">
        <f>SUBTOTAL(103,Septembre3456[26])</f>
        <v>7</v>
      </c>
      <c r="AB17" s="10">
        <f>SUBTOTAL(103,Septembre3456[27])</f>
        <v>9</v>
      </c>
      <c r="AC17" s="10">
        <f>SUBTOTAL(103,Septembre3456[28])</f>
        <v>0</v>
      </c>
      <c r="AD17" s="10">
        <f>SUBTOTAL(103,Septembre3456[29])</f>
        <v>6</v>
      </c>
      <c r="AE17" s="10">
        <f>SUBTOTAL(109,Septembre3456[30])</f>
        <v>0</v>
      </c>
      <c r="AF17" s="10">
        <f>SUBTOTAL(109,Septembre3456[31])</f>
        <v>0</v>
      </c>
      <c r="AG17" s="10">
        <f>SUBTOTAL(109,Septembre3456[Total des jours])</f>
        <v>122</v>
      </c>
    </row>
  </sheetData>
  <mergeCells count="1">
    <mergeCell ref="B1:AF1"/>
  </mergeCells>
  <phoneticPr fontId="5" type="noConversion"/>
  <conditionalFormatting sqref="F12:F15">
    <cfRule type="expression" priority="103" stopIfTrue="1">
      <formula>F12=""</formula>
    </cfRule>
    <cfRule type="expression" dxfId="6683" priority="104" stopIfTrue="1">
      <formula>F12=CléPersonnalisée2</formula>
    </cfRule>
    <cfRule type="expression" dxfId="6682" priority="105" stopIfTrue="1">
      <formula>F12=CléPersonnalisée1</formula>
    </cfRule>
    <cfRule type="expression" dxfId="6681" priority="106" stopIfTrue="1">
      <formula>F12=CléMaladie</formula>
    </cfRule>
    <cfRule type="expression" dxfId="6680" priority="107" stopIfTrue="1">
      <formula>F12=CléPersonnel</formula>
    </cfRule>
    <cfRule type="expression" dxfId="6679" priority="108" stopIfTrue="1">
      <formula>F12=CléCongé</formula>
    </cfRule>
  </conditionalFormatting>
  <conditionalFormatting sqref="F5:K15 F4:AB4 M5:AB9 L5:L15">
    <cfRule type="expression" priority="193" stopIfTrue="1">
      <formula>F4=""</formula>
    </cfRule>
  </conditionalFormatting>
  <conditionalFormatting sqref="F4:AB4 M5:AB9 F5:K15 L5:L15">
    <cfRule type="expression" dxfId="6678" priority="198" stopIfTrue="1">
      <formula>F4=CléCongé</formula>
    </cfRule>
    <cfRule type="expression" dxfId="6677" priority="196" stopIfTrue="1">
      <formula>F4=CléMaladie</formula>
    </cfRule>
    <cfRule type="expression" dxfId="6676" priority="195" stopIfTrue="1">
      <formula>F4=CléPersonnalisée1</formula>
    </cfRule>
    <cfRule type="expression" dxfId="6675" priority="194" stopIfTrue="1">
      <formula>F4=CléPersonnalisée2</formula>
    </cfRule>
    <cfRule type="expression" dxfId="6674" priority="197" stopIfTrue="1">
      <formula>F4=CléPersonnel</formula>
    </cfRule>
  </conditionalFormatting>
  <conditionalFormatting sqref="G12:G15">
    <cfRule type="expression" dxfId="6673" priority="83" stopIfTrue="1">
      <formula>G12=CléPersonnel</formula>
    </cfRule>
    <cfRule type="expression" dxfId="6672" priority="84" stopIfTrue="1">
      <formula>G12=CléCongé</formula>
    </cfRule>
    <cfRule type="expression" dxfId="6671" priority="82" stopIfTrue="1">
      <formula>G12=CléMaladie</formula>
    </cfRule>
    <cfRule type="expression" dxfId="6670" priority="81" stopIfTrue="1">
      <formula>G12=CléPersonnalisée1</formula>
    </cfRule>
    <cfRule type="expression" dxfId="6669" priority="80" stopIfTrue="1">
      <formula>G12=CléPersonnalisée2</formula>
    </cfRule>
    <cfRule type="expression" priority="79" stopIfTrue="1">
      <formula>G12=""</formula>
    </cfRule>
  </conditionalFormatting>
  <conditionalFormatting sqref="H4:H5">
    <cfRule type="expression" priority="55" stopIfTrue="1">
      <formula>H4=""</formula>
    </cfRule>
    <cfRule type="expression" dxfId="6668" priority="56" stopIfTrue="1">
      <formula>H4=CléPersonnalisée2</formula>
    </cfRule>
    <cfRule type="expression" dxfId="6667" priority="57" stopIfTrue="1">
      <formula>H4=CléPersonnalisée1</formula>
    </cfRule>
    <cfRule type="expression" dxfId="6666" priority="58" stopIfTrue="1">
      <formula>H4=CléMaladie</formula>
    </cfRule>
    <cfRule type="expression" dxfId="6665" priority="59" stopIfTrue="1">
      <formula>H4=CléPersonnel</formula>
    </cfRule>
    <cfRule type="expression" dxfId="6664" priority="60" stopIfTrue="1">
      <formula>H4=CléCongé</formula>
    </cfRule>
  </conditionalFormatting>
  <conditionalFormatting sqref="I10:I11">
    <cfRule type="expression" priority="25" stopIfTrue="1">
      <formula>I10=""</formula>
    </cfRule>
    <cfRule type="expression" dxfId="6663" priority="26" stopIfTrue="1">
      <formula>I10=CléPersonnalisée2</formula>
    </cfRule>
    <cfRule type="expression" dxfId="6662" priority="27" stopIfTrue="1">
      <formula>I10=CléPersonnalisée1</formula>
    </cfRule>
    <cfRule type="expression" dxfId="6661" priority="28" stopIfTrue="1">
      <formula>I10=CléMaladie</formula>
    </cfRule>
    <cfRule type="expression" dxfId="6660" priority="29" stopIfTrue="1">
      <formula>I10=CléPersonnel</formula>
    </cfRule>
    <cfRule type="expression" dxfId="6659" priority="30" stopIfTrue="1">
      <formula>I10=CléCongé</formula>
    </cfRule>
  </conditionalFormatting>
  <conditionalFormatting sqref="I13:I14">
    <cfRule type="expression" priority="181" stopIfTrue="1">
      <formula>I13=""</formula>
    </cfRule>
    <cfRule type="expression" dxfId="6658" priority="182" stopIfTrue="1">
      <formula>I13=CléPersonnalisée2</formula>
    </cfRule>
    <cfRule type="expression" dxfId="6657" priority="185" stopIfTrue="1">
      <formula>I13=CléPersonnel</formula>
    </cfRule>
    <cfRule type="expression" dxfId="6656" priority="183" stopIfTrue="1">
      <formula>I13=CléPersonnalisée1</formula>
    </cfRule>
    <cfRule type="expression" dxfId="6655" priority="184" stopIfTrue="1">
      <formula>I13=CléMaladie</formula>
    </cfRule>
    <cfRule type="expression" dxfId="6654" priority="186" stopIfTrue="1">
      <formula>I13=CléCongé</formula>
    </cfRule>
  </conditionalFormatting>
  <conditionalFormatting sqref="J12:J15">
    <cfRule type="expression" dxfId="6653" priority="160" stopIfTrue="1">
      <formula>J12=CléMaladie</formula>
    </cfRule>
    <cfRule type="expression" dxfId="6652" priority="161" stopIfTrue="1">
      <formula>J12=CléPersonnel</formula>
    </cfRule>
    <cfRule type="expression" dxfId="6651" priority="162" stopIfTrue="1">
      <formula>J12=CléCongé</formula>
    </cfRule>
    <cfRule type="expression" dxfId="6650" priority="159" stopIfTrue="1">
      <formula>J12=CléPersonnalisée1</formula>
    </cfRule>
    <cfRule type="expression" priority="157" stopIfTrue="1">
      <formula>J12=""</formula>
    </cfRule>
    <cfRule type="expression" dxfId="6649" priority="158" stopIfTrue="1">
      <formula>J12=CléPersonnalisée2</formula>
    </cfRule>
  </conditionalFormatting>
  <conditionalFormatting sqref="K4:K5">
    <cfRule type="expression" dxfId="6648" priority="135" stopIfTrue="1">
      <formula>K4=CléPersonnalisée1</formula>
    </cfRule>
    <cfRule type="expression" priority="133" stopIfTrue="1">
      <formula>K4=""</formula>
    </cfRule>
    <cfRule type="expression" dxfId="6647" priority="134" stopIfTrue="1">
      <formula>K4=CléPersonnalisée2</formula>
    </cfRule>
    <cfRule type="expression" dxfId="6646" priority="136" stopIfTrue="1">
      <formula>K4=CléMaladie</formula>
    </cfRule>
    <cfRule type="expression" dxfId="6645" priority="137" stopIfTrue="1">
      <formula>K4=CléPersonnel</formula>
    </cfRule>
    <cfRule type="expression" dxfId="6644" priority="138" stopIfTrue="1">
      <formula>K4=CléCongé</formula>
    </cfRule>
  </conditionalFormatting>
  <conditionalFormatting sqref="M13:M14">
    <cfRule type="expression" priority="97" stopIfTrue="1">
      <formula>M13=""</formula>
    </cfRule>
    <cfRule type="expression" dxfId="6643" priority="98" stopIfTrue="1">
      <formula>M13=CléPersonnalisée2</formula>
    </cfRule>
    <cfRule type="expression" dxfId="6642" priority="99" stopIfTrue="1">
      <formula>M13=CléPersonnalisée1</formula>
    </cfRule>
    <cfRule type="expression" dxfId="6641" priority="102" stopIfTrue="1">
      <formula>M13=CléCongé</formula>
    </cfRule>
    <cfRule type="expression" dxfId="6640" priority="101" stopIfTrue="1">
      <formula>M13=CléPersonnel</formula>
    </cfRule>
    <cfRule type="expression" dxfId="6639" priority="100" stopIfTrue="1">
      <formula>M13=CléMaladie</formula>
    </cfRule>
  </conditionalFormatting>
  <conditionalFormatting sqref="N12:N15">
    <cfRule type="expression" dxfId="6638" priority="75" stopIfTrue="1">
      <formula>N12=CléPersonnalisée1</formula>
    </cfRule>
    <cfRule type="expression" dxfId="6637" priority="76" stopIfTrue="1">
      <formula>N12=CléMaladie</formula>
    </cfRule>
    <cfRule type="expression" dxfId="6636" priority="77" stopIfTrue="1">
      <formula>N12=CléPersonnel</formula>
    </cfRule>
    <cfRule type="expression" dxfId="6635" priority="78" stopIfTrue="1">
      <formula>N12=CléCongé</formula>
    </cfRule>
    <cfRule type="expression" priority="73" stopIfTrue="1">
      <formula>N12=""</formula>
    </cfRule>
    <cfRule type="expression" dxfId="6634" priority="74" stopIfTrue="1">
      <formula>N12=CléPersonnalisée2</formula>
    </cfRule>
  </conditionalFormatting>
  <conditionalFormatting sqref="O4:O5">
    <cfRule type="expression" dxfId="6633" priority="52" stopIfTrue="1">
      <formula>O4=CléMaladie</formula>
    </cfRule>
    <cfRule type="expression" dxfId="6632" priority="53" stopIfTrue="1">
      <formula>O4=CléPersonnel</formula>
    </cfRule>
    <cfRule type="expression" dxfId="6631" priority="54" stopIfTrue="1">
      <formula>O4=CléCongé</formula>
    </cfRule>
    <cfRule type="expression" dxfId="6630" priority="51" stopIfTrue="1">
      <formula>O4=CléPersonnalisée1</formula>
    </cfRule>
    <cfRule type="expression" dxfId="6629" priority="50" stopIfTrue="1">
      <formula>O4=CléPersonnalisée2</formula>
    </cfRule>
    <cfRule type="expression" priority="49" stopIfTrue="1">
      <formula>O4=""</formula>
    </cfRule>
  </conditionalFormatting>
  <conditionalFormatting sqref="P10:P11">
    <cfRule type="expression" dxfId="6628" priority="36" stopIfTrue="1">
      <formula>P10=CléCongé</formula>
    </cfRule>
    <cfRule type="expression" dxfId="6627" priority="35" stopIfTrue="1">
      <formula>P10=CléPersonnel</formula>
    </cfRule>
    <cfRule type="expression" dxfId="6626" priority="34" stopIfTrue="1">
      <formula>P10=CléMaladie</formula>
    </cfRule>
    <cfRule type="expression" dxfId="6625" priority="33" stopIfTrue="1">
      <formula>P10=CléPersonnalisée1</formula>
    </cfRule>
    <cfRule type="expression" dxfId="6624" priority="32" stopIfTrue="1">
      <formula>P10=CléPersonnalisée2</formula>
    </cfRule>
    <cfRule type="expression" priority="31" stopIfTrue="1">
      <formula>P10=""</formula>
    </cfRule>
  </conditionalFormatting>
  <conditionalFormatting sqref="P13:P14">
    <cfRule type="expression" dxfId="6623" priority="177" stopIfTrue="1">
      <formula>P13=CléPersonnalisée1</formula>
    </cfRule>
    <cfRule type="expression" priority="175" stopIfTrue="1">
      <formula>P13=""</formula>
    </cfRule>
    <cfRule type="expression" dxfId="6622" priority="176" stopIfTrue="1">
      <formula>P13=CléPersonnalisée2</formula>
    </cfRule>
    <cfRule type="expression" dxfId="6621" priority="178" stopIfTrue="1">
      <formula>P13=CléMaladie</formula>
    </cfRule>
    <cfRule type="expression" dxfId="6620" priority="180" stopIfTrue="1">
      <formula>P13=CléCongé</formula>
    </cfRule>
    <cfRule type="expression" dxfId="6619" priority="179" stopIfTrue="1">
      <formula>P13=CléPersonnel</formula>
    </cfRule>
  </conditionalFormatting>
  <conditionalFormatting sqref="Q12:Q15">
    <cfRule type="expression" dxfId="6618" priority="154" stopIfTrue="1">
      <formula>Q12=CléMaladie</formula>
    </cfRule>
    <cfRule type="expression" dxfId="6617" priority="156" stopIfTrue="1">
      <formula>Q12=CléCongé</formula>
    </cfRule>
    <cfRule type="expression" priority="151" stopIfTrue="1">
      <formula>Q12=""</formula>
    </cfRule>
    <cfRule type="expression" dxfId="6616" priority="155" stopIfTrue="1">
      <formula>Q12=CléPersonnel</formula>
    </cfRule>
    <cfRule type="expression" dxfId="6615" priority="152" stopIfTrue="1">
      <formula>Q12=CléPersonnalisée2</formula>
    </cfRule>
    <cfRule type="expression" dxfId="6614" priority="153" stopIfTrue="1">
      <formula>Q12=CléPersonnalisée1</formula>
    </cfRule>
  </conditionalFormatting>
  <conditionalFormatting sqref="R4:R5">
    <cfRule type="expression" priority="127" stopIfTrue="1">
      <formula>R4=""</formula>
    </cfRule>
    <cfRule type="expression" dxfId="6613" priority="131" stopIfTrue="1">
      <formula>R4=CléPersonnel</formula>
    </cfRule>
    <cfRule type="expression" dxfId="6612" priority="128" stopIfTrue="1">
      <formula>R4=CléPersonnalisée2</formula>
    </cfRule>
    <cfRule type="expression" dxfId="6611" priority="129" stopIfTrue="1">
      <formula>R4=CléPersonnalisée1</formula>
    </cfRule>
    <cfRule type="expression" dxfId="6610" priority="130" stopIfTrue="1">
      <formula>R4=CléMaladie</formula>
    </cfRule>
    <cfRule type="expression" dxfId="6609" priority="132" stopIfTrue="1">
      <formula>R4=CléCongé</formula>
    </cfRule>
  </conditionalFormatting>
  <conditionalFormatting sqref="S10:S11">
    <cfRule type="expression" dxfId="6608" priority="125" stopIfTrue="1">
      <formula>S10=CléPersonnel</formula>
    </cfRule>
    <cfRule type="expression" priority="121" stopIfTrue="1">
      <formula>S10=""</formula>
    </cfRule>
    <cfRule type="expression" dxfId="6607" priority="126" stopIfTrue="1">
      <formula>S10=CléCongé</formula>
    </cfRule>
    <cfRule type="expression" dxfId="6606" priority="122" stopIfTrue="1">
      <formula>S10=CléPersonnalisée2</formula>
    </cfRule>
    <cfRule type="expression" dxfId="6605" priority="123" stopIfTrue="1">
      <formula>S10=CléPersonnalisée1</formula>
    </cfRule>
    <cfRule type="expression" dxfId="6604" priority="124" stopIfTrue="1">
      <formula>S10=CléMaladie</formula>
    </cfRule>
  </conditionalFormatting>
  <conditionalFormatting sqref="T13:T14">
    <cfRule type="expression" dxfId="6603" priority="96" stopIfTrue="1">
      <formula>T13=CléCongé</formula>
    </cfRule>
    <cfRule type="expression" dxfId="6602" priority="95" stopIfTrue="1">
      <formula>T13=CléPersonnel</formula>
    </cfRule>
    <cfRule type="expression" priority="91" stopIfTrue="1">
      <formula>T13=""</formula>
    </cfRule>
    <cfRule type="expression" dxfId="6601" priority="92" stopIfTrue="1">
      <formula>T13=CléPersonnalisée2</formula>
    </cfRule>
    <cfRule type="expression" dxfId="6600" priority="93" stopIfTrue="1">
      <formula>T13=CléPersonnalisée1</formula>
    </cfRule>
    <cfRule type="expression" dxfId="6599" priority="94" stopIfTrue="1">
      <formula>T13=CléMaladie</formula>
    </cfRule>
  </conditionalFormatting>
  <conditionalFormatting sqref="U12:U15">
    <cfRule type="expression" dxfId="6598" priority="70" stopIfTrue="1">
      <formula>U12=CléMaladie</formula>
    </cfRule>
    <cfRule type="expression" dxfId="6597" priority="71" stopIfTrue="1">
      <formula>U12=CléPersonnel</formula>
    </cfRule>
    <cfRule type="expression" dxfId="6596" priority="72" stopIfTrue="1">
      <formula>U12=CléCongé</formula>
    </cfRule>
    <cfRule type="expression" priority="67" stopIfTrue="1">
      <formula>U12=""</formula>
    </cfRule>
    <cfRule type="expression" dxfId="6595" priority="68" stopIfTrue="1">
      <formula>U12=CléPersonnalisée2</formula>
    </cfRule>
    <cfRule type="expression" dxfId="6594" priority="69" stopIfTrue="1">
      <formula>U12=CléPersonnalisée1</formula>
    </cfRule>
  </conditionalFormatting>
  <conditionalFormatting sqref="V4:V5">
    <cfRule type="expression" dxfId="6593" priority="44" stopIfTrue="1">
      <formula>V4=CléPersonnalisée2</formula>
    </cfRule>
    <cfRule type="expression" dxfId="6592" priority="45" stopIfTrue="1">
      <formula>V4=CléPersonnalisée1</formula>
    </cfRule>
    <cfRule type="expression" dxfId="6591" priority="46" stopIfTrue="1">
      <formula>V4=CléMaladie</formula>
    </cfRule>
    <cfRule type="expression" dxfId="6590" priority="47" stopIfTrue="1">
      <formula>V4=CléPersonnel</formula>
    </cfRule>
    <cfRule type="expression" dxfId="6589" priority="48" stopIfTrue="1">
      <formula>V4=CléCongé</formula>
    </cfRule>
    <cfRule type="expression" priority="43" stopIfTrue="1">
      <formula>V4=""</formula>
    </cfRule>
  </conditionalFormatting>
  <conditionalFormatting sqref="W10:W11">
    <cfRule type="expression" dxfId="6588" priority="39" stopIfTrue="1">
      <formula>W10=CléPersonnalisée1</formula>
    </cfRule>
    <cfRule type="expression" dxfId="6587" priority="38" stopIfTrue="1">
      <formula>W10=CléPersonnalisée2</formula>
    </cfRule>
    <cfRule type="expression" priority="37" stopIfTrue="1">
      <formula>W10=""</formula>
    </cfRule>
    <cfRule type="expression" dxfId="6586" priority="40" stopIfTrue="1">
      <formula>W10=CléMaladie</formula>
    </cfRule>
    <cfRule type="expression" dxfId="6585" priority="42" stopIfTrue="1">
      <formula>W10=CléCongé</formula>
    </cfRule>
    <cfRule type="expression" dxfId="6584" priority="41" stopIfTrue="1">
      <formula>W10=CléPersonnel</formula>
    </cfRule>
  </conditionalFormatting>
  <conditionalFormatting sqref="W13:W14">
    <cfRule type="expression" dxfId="6583" priority="173" stopIfTrue="1">
      <formula>W13=CléPersonnel</formula>
    </cfRule>
    <cfRule type="expression" dxfId="6582" priority="174" stopIfTrue="1">
      <formula>W13=CléCongé</formula>
    </cfRule>
    <cfRule type="expression" dxfId="6581" priority="172" stopIfTrue="1">
      <formula>W13=CléMaladie</formula>
    </cfRule>
    <cfRule type="expression" dxfId="6580" priority="171" stopIfTrue="1">
      <formula>W13=CléPersonnalisée1</formula>
    </cfRule>
    <cfRule type="expression" dxfId="6579" priority="170" stopIfTrue="1">
      <formula>W13=CléPersonnalisée2</formula>
    </cfRule>
    <cfRule type="expression" priority="169" stopIfTrue="1">
      <formula>W13=""</formula>
    </cfRule>
  </conditionalFormatting>
  <conditionalFormatting sqref="X12:X15">
    <cfRule type="expression" priority="145" stopIfTrue="1">
      <formula>X12=""</formula>
    </cfRule>
    <cfRule type="expression" dxfId="6578" priority="147" stopIfTrue="1">
      <formula>X12=CléPersonnalisée1</formula>
    </cfRule>
    <cfRule type="expression" dxfId="6577" priority="146" stopIfTrue="1">
      <formula>X12=CléPersonnalisée2</formula>
    </cfRule>
    <cfRule type="expression" dxfId="6576" priority="149" stopIfTrue="1">
      <formula>X12=CléPersonnel</formula>
    </cfRule>
    <cfRule type="expression" dxfId="6575" priority="148" stopIfTrue="1">
      <formula>X12=CléMaladie</formula>
    </cfRule>
    <cfRule type="expression" dxfId="6574" priority="150" stopIfTrue="1">
      <formula>X12=CléCongé</formula>
    </cfRule>
  </conditionalFormatting>
  <conditionalFormatting sqref="Y4:AC9 B4:E15 AF4:AF15 M10:AC11 M12:AA12 Y12:AC15 M13:Z14 M15:AA15 B16:AF16">
    <cfRule type="expression" dxfId="6573" priority="204" stopIfTrue="1">
      <formula>B4=CléCongé</formula>
    </cfRule>
    <cfRule type="expression" dxfId="6572" priority="201" stopIfTrue="1">
      <formula>B4=CléPersonnalisée1</formula>
    </cfRule>
    <cfRule type="expression" dxfId="6571" priority="200" stopIfTrue="1">
      <formula>B4=CléPersonnalisée2</formula>
    </cfRule>
    <cfRule type="expression" dxfId="6570" priority="202" stopIfTrue="1">
      <formula>B4=CléMaladie</formula>
    </cfRule>
    <cfRule type="expression" dxfId="6569" priority="203" stopIfTrue="1">
      <formula>B4=CléPersonnel</formula>
    </cfRule>
  </conditionalFormatting>
  <conditionalFormatting sqref="Y4:AC9 M13:Z14 M12:AA12 M15:AA15 M10:AC11 Y12:AC15 B4:E15 AF4:AF15 B16:AF16">
    <cfRule type="expression" priority="199" stopIfTrue="1">
      <formula>B4=""</formula>
    </cfRule>
  </conditionalFormatting>
  <conditionalFormatting sqref="AA13:AA14">
    <cfRule type="expression" dxfId="6568" priority="89" stopIfTrue="1">
      <formula>AA13=CléPersonnel</formula>
    </cfRule>
    <cfRule type="expression" dxfId="6567" priority="87" stopIfTrue="1">
      <formula>AA13=CléPersonnalisée1</formula>
    </cfRule>
    <cfRule type="expression" dxfId="6566" priority="90" stopIfTrue="1">
      <formula>AA13=CléCongé</formula>
    </cfRule>
    <cfRule type="expression" dxfId="6565" priority="86" stopIfTrue="1">
      <formula>AA13=CléPersonnalisée2</formula>
    </cfRule>
    <cfRule type="expression" priority="85" stopIfTrue="1">
      <formula>AA13=""</formula>
    </cfRule>
    <cfRule type="expression" dxfId="6564" priority="88" stopIfTrue="1">
      <formula>AA13=CléMaladie</formula>
    </cfRule>
  </conditionalFormatting>
  <conditionalFormatting sqref="AB12:AB15">
    <cfRule type="expression" dxfId="6563" priority="64" stopIfTrue="1">
      <formula>AB12=CléMaladie</formula>
    </cfRule>
    <cfRule type="expression" dxfId="6562" priority="63" stopIfTrue="1">
      <formula>AB12=CléPersonnalisée1</formula>
    </cfRule>
    <cfRule type="expression" dxfId="6561" priority="62" stopIfTrue="1">
      <formula>AB12=CléPersonnalisée2</formula>
    </cfRule>
    <cfRule type="expression" priority="61" stopIfTrue="1">
      <formula>AB12=""</formula>
    </cfRule>
    <cfRule type="expression" dxfId="6560" priority="66" stopIfTrue="1">
      <formula>AB12=CléCongé</formula>
    </cfRule>
    <cfRule type="expression" dxfId="6559" priority="65" stopIfTrue="1">
      <formula>AB12=CléPersonnel</formula>
    </cfRule>
  </conditionalFormatting>
  <conditionalFormatting sqref="AD10:AD11">
    <cfRule type="expression" dxfId="6558" priority="2" stopIfTrue="1">
      <formula>AD10=CléPersonnalisée2</formula>
    </cfRule>
    <cfRule type="expression" priority="1" stopIfTrue="1">
      <formula>AD10=""</formula>
    </cfRule>
    <cfRule type="expression" dxfId="6557" priority="3" stopIfTrue="1">
      <formula>AD10=CléPersonnalisée1</formula>
    </cfRule>
    <cfRule type="expression" dxfId="6556" priority="4" stopIfTrue="1">
      <formula>AD10=CléMaladie</formula>
    </cfRule>
    <cfRule type="expression" dxfId="6555" priority="5" stopIfTrue="1">
      <formula>AD10=CléPersonnel</formula>
    </cfRule>
    <cfRule type="expression" dxfId="6554" priority="6" stopIfTrue="1">
      <formula>AD10=CléCongé</formula>
    </cfRule>
  </conditionalFormatting>
  <conditionalFormatting sqref="AD13:AD14">
    <cfRule type="expression" priority="13" stopIfTrue="1">
      <formula>AD13=""</formula>
    </cfRule>
    <cfRule type="expression" dxfId="6553" priority="14" stopIfTrue="1">
      <formula>AD13=CléPersonnalisée2</formula>
    </cfRule>
    <cfRule type="expression" dxfId="6552" priority="15" stopIfTrue="1">
      <formula>AD13=CléPersonnalisée1</formula>
    </cfRule>
    <cfRule type="expression" dxfId="6551" priority="16" stopIfTrue="1">
      <formula>AD13=CléMaladie</formula>
    </cfRule>
    <cfRule type="expression" dxfId="6550" priority="17" stopIfTrue="1">
      <formula>AD13=CléPersonnel</formula>
    </cfRule>
    <cfRule type="expression" dxfId="6549" priority="18" stopIfTrue="1">
      <formula>AD13=CléCongé</formula>
    </cfRule>
  </conditionalFormatting>
  <conditionalFormatting sqref="AD4:AE15">
    <cfRule type="expression" dxfId="6548" priority="22" stopIfTrue="1">
      <formula>AD4=CléMaladie</formula>
    </cfRule>
    <cfRule type="expression" priority="19" stopIfTrue="1">
      <formula>AD4=""</formula>
    </cfRule>
    <cfRule type="expression" dxfId="6547" priority="20" stopIfTrue="1">
      <formula>AD4=CléPersonnalisée2</formula>
    </cfRule>
    <cfRule type="expression" dxfId="6546" priority="21" stopIfTrue="1">
      <formula>AD4=CléPersonnalisée1</formula>
    </cfRule>
    <cfRule type="expression" dxfId="6545" priority="23" stopIfTrue="1">
      <formula>AD4=CléPersonnel</formula>
    </cfRule>
    <cfRule type="expression" dxfId="6544" priority="24" stopIfTrue="1">
      <formula>AD4=CléCongé</formula>
    </cfRule>
  </conditionalFormatting>
  <conditionalFormatting sqref="AE12:AE15">
    <cfRule type="expression" dxfId="6543" priority="10" stopIfTrue="1">
      <formula>AE12=CléMaladie</formula>
    </cfRule>
    <cfRule type="expression" dxfId="6542" priority="11" stopIfTrue="1">
      <formula>AE12=CléPersonnel</formula>
    </cfRule>
    <cfRule type="expression" dxfId="6541" priority="12" stopIfTrue="1">
      <formula>AE12=CléCongé</formula>
    </cfRule>
    <cfRule type="expression" priority="7" stopIfTrue="1">
      <formula>AE12=""</formula>
    </cfRule>
    <cfRule type="expression" dxfId="6540" priority="9" stopIfTrue="1">
      <formula>AE12=CléPersonnalisée1</formula>
    </cfRule>
    <cfRule type="expression" dxfId="6539" priority="8" stopIfTrue="1">
      <formula>AE12=CléPersonnalisée2</formula>
    </cfRule>
  </conditionalFormatting>
  <conditionalFormatting sqref="AG4:AG16">
    <cfRule type="dataBar" priority="205">
      <dataBar>
        <cfvo type="min"/>
        <cfvo type="formula" val="DATEDIF(DATE(CalendarYear,2,1),DATE(CalendarYear,3,1),&quot;d&quot;)"/>
        <color theme="2" tint="-0.249977111117893"/>
      </dataBar>
      <extLst>
        <ext xmlns:x14="http://schemas.microsoft.com/office/spreadsheetml/2009/9/main" uri="{B025F937-C7B1-47D3-B67F-A62EFF666E3E}">
          <x14:id>{2610CB4B-2C9A-4E18-A3B9-C24EE60EC4FA}</x14:id>
        </ext>
      </extLst>
    </cfRule>
  </conditionalFormatting>
  <dataValidations count="5">
    <dataValidation allowBlank="1" showInputMessage="1" showErrorMessage="1" prompt="Entrez l’année dans cette cellule" sqref="AG1" xr:uid="{FAF80AAB-7606-4CBF-AA8A-AE85B59C9A42}"/>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F5ED348C-428C-43CB-BB30-9FEF8BE382C8}"/>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AE2927C4-773E-4B45-B058-4541D56A11B8}"/>
    <dataValidation allowBlank="1" showInputMessage="1" showErrorMessage="1" prompt="Calcule automatiquement le nombre total de jours d’absence d’un employé durant ce mois dans cette colonne" sqref="AG3" xr:uid="{E64856A1-6B1B-4CE8-9B75-F2720A7169C7}"/>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62D6B710-AB13-4658-9F06-65B480E53369}"/>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610CB4B-2C9A-4E18-A3B9-C24EE60EC4FA}">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D808-3AFB-48C9-BD4C-78D6A97394DC}">
  <dimension ref="A1:AG17"/>
  <sheetViews>
    <sheetView workbookViewId="0">
      <selection activeCell="P7" sqref="P7"/>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69</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52</v>
      </c>
      <c r="C2" s="4" t="s">
        <v>53</v>
      </c>
      <c r="D2" s="4" t="s">
        <v>47</v>
      </c>
      <c r="E2" s="4" t="s">
        <v>48</v>
      </c>
      <c r="F2" s="4" t="s">
        <v>49</v>
      </c>
      <c r="G2" s="4" t="s">
        <v>50</v>
      </c>
      <c r="H2" s="4" t="s">
        <v>51</v>
      </c>
      <c r="I2" s="4" t="s">
        <v>52</v>
      </c>
      <c r="J2" s="4" t="s">
        <v>53</v>
      </c>
      <c r="K2" s="4" t="s">
        <v>47</v>
      </c>
      <c r="L2" s="4" t="s">
        <v>48</v>
      </c>
      <c r="M2" s="4" t="s">
        <v>49</v>
      </c>
      <c r="N2" s="4" t="s">
        <v>50</v>
      </c>
      <c r="O2" s="4" t="s">
        <v>51</v>
      </c>
      <c r="P2" s="4" t="s">
        <v>52</v>
      </c>
      <c r="Q2" s="4" t="s">
        <v>53</v>
      </c>
      <c r="R2" s="4" t="s">
        <v>47</v>
      </c>
      <c r="S2" s="4" t="s">
        <v>48</v>
      </c>
      <c r="T2" s="4" t="s">
        <v>49</v>
      </c>
      <c r="U2" s="4" t="s">
        <v>50</v>
      </c>
      <c r="V2" s="4" t="s">
        <v>51</v>
      </c>
      <c r="W2" s="4" t="s">
        <v>52</v>
      </c>
      <c r="X2" s="4" t="s">
        <v>53</v>
      </c>
      <c r="Y2" s="4" t="s">
        <v>47</v>
      </c>
      <c r="Z2" s="4" t="s">
        <v>48</v>
      </c>
      <c r="AA2" s="4" t="s">
        <v>49</v>
      </c>
      <c r="AB2" s="4" t="s">
        <v>50</v>
      </c>
      <c r="AC2" s="4" t="s">
        <v>51</v>
      </c>
      <c r="AD2" s="4"/>
      <c r="AE2" s="4"/>
      <c r="AF2" s="4"/>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30</v>
      </c>
      <c r="AE3" s="4" t="s">
        <v>70</v>
      </c>
      <c r="AF3" s="4" t="s">
        <v>71</v>
      </c>
      <c r="AG3" s="5" t="s">
        <v>31</v>
      </c>
    </row>
    <row r="4" spans="1:33" ht="50.1" customHeight="1" x14ac:dyDescent="0.25">
      <c r="A4" s="6" t="s">
        <v>33</v>
      </c>
      <c r="B4" s="4"/>
      <c r="C4" s="12" t="s">
        <v>55</v>
      </c>
      <c r="D4" s="12" t="s">
        <v>55</v>
      </c>
      <c r="E4" s="13" t="s">
        <v>54</v>
      </c>
      <c r="F4" s="12" t="s">
        <v>55</v>
      </c>
      <c r="G4" s="12" t="s">
        <v>55</v>
      </c>
      <c r="H4" s="13" t="s">
        <v>54</v>
      </c>
      <c r="I4" s="13" t="s">
        <v>54</v>
      </c>
      <c r="J4" s="13" t="s">
        <v>54</v>
      </c>
      <c r="K4" s="13" t="s">
        <v>54</v>
      </c>
      <c r="L4" s="13" t="s">
        <v>54</v>
      </c>
      <c r="M4" s="13" t="s">
        <v>54</v>
      </c>
      <c r="N4" s="13" t="s">
        <v>54</v>
      </c>
      <c r="O4" s="4"/>
      <c r="P4" s="4"/>
      <c r="Q4" s="4"/>
      <c r="R4" s="4"/>
      <c r="S4" s="4"/>
      <c r="T4" s="4"/>
      <c r="U4" s="4"/>
      <c r="V4" s="13" t="s">
        <v>54</v>
      </c>
      <c r="W4" s="13" t="s">
        <v>54</v>
      </c>
      <c r="X4" s="12" t="s">
        <v>55</v>
      </c>
      <c r="Y4" s="12" t="s">
        <v>55</v>
      </c>
      <c r="Z4" s="13" t="s">
        <v>54</v>
      </c>
      <c r="AA4" s="12" t="s">
        <v>55</v>
      </c>
      <c r="AB4" s="12" t="s">
        <v>55</v>
      </c>
      <c r="AC4" s="4"/>
      <c r="AD4" s="4"/>
      <c r="AE4" s="4"/>
      <c r="AF4" s="4"/>
      <c r="AG4" s="7">
        <f>COUNTA(Septembre34567[[#This Row],[1]:[   ]])</f>
        <v>19</v>
      </c>
    </row>
    <row r="5" spans="1:33" ht="50.1" customHeight="1" x14ac:dyDescent="0.25">
      <c r="A5" s="6" t="s">
        <v>34</v>
      </c>
      <c r="B5" s="4"/>
      <c r="C5" s="12" t="s">
        <v>56</v>
      </c>
      <c r="D5" s="12" t="s">
        <v>56</v>
      </c>
      <c r="E5" s="13" t="s">
        <v>54</v>
      </c>
      <c r="F5" s="12" t="s">
        <v>56</v>
      </c>
      <c r="G5" s="12" t="s">
        <v>56</v>
      </c>
      <c r="H5" s="13" t="s">
        <v>54</v>
      </c>
      <c r="I5" s="13" t="s">
        <v>54</v>
      </c>
      <c r="J5" s="13" t="s">
        <v>54</v>
      </c>
      <c r="K5" s="13" t="s">
        <v>54</v>
      </c>
      <c r="L5" s="13" t="s">
        <v>54</v>
      </c>
      <c r="M5" s="13" t="s">
        <v>54</v>
      </c>
      <c r="N5" s="13" t="s">
        <v>54</v>
      </c>
      <c r="O5" s="4"/>
      <c r="P5" s="4"/>
      <c r="Q5" s="4"/>
      <c r="R5" s="4"/>
      <c r="S5" s="4"/>
      <c r="T5" s="4"/>
      <c r="U5" s="4"/>
      <c r="V5" s="13" t="s">
        <v>54</v>
      </c>
      <c r="W5" s="13" t="s">
        <v>54</v>
      </c>
      <c r="X5" s="12" t="s">
        <v>56</v>
      </c>
      <c r="Y5" s="12" t="s">
        <v>56</v>
      </c>
      <c r="Z5" s="13" t="s">
        <v>54</v>
      </c>
      <c r="AA5" s="12" t="s">
        <v>56</v>
      </c>
      <c r="AB5" s="12" t="s">
        <v>56</v>
      </c>
      <c r="AC5" s="4"/>
      <c r="AD5" s="4"/>
      <c r="AE5" s="4"/>
      <c r="AF5" s="4"/>
      <c r="AG5" s="7">
        <f>COUNTA(Septembre34567[[#This Row],[1]:[   ]])</f>
        <v>19</v>
      </c>
    </row>
    <row r="6" spans="1:33" ht="50.1" customHeight="1" x14ac:dyDescent="0.25">
      <c r="A6" s="6" t="s">
        <v>35</v>
      </c>
      <c r="B6" s="4"/>
      <c r="C6" s="12" t="s">
        <v>57</v>
      </c>
      <c r="D6" s="12" t="s">
        <v>57</v>
      </c>
      <c r="E6" s="4"/>
      <c r="F6" s="12" t="s">
        <v>57</v>
      </c>
      <c r="G6" s="12" t="s">
        <v>57</v>
      </c>
      <c r="H6" s="13" t="s">
        <v>54</v>
      </c>
      <c r="I6" s="13" t="s">
        <v>54</v>
      </c>
      <c r="J6" s="13" t="s">
        <v>54</v>
      </c>
      <c r="K6" s="13" t="s">
        <v>54</v>
      </c>
      <c r="L6" s="13" t="s">
        <v>54</v>
      </c>
      <c r="M6" s="13" t="s">
        <v>54</v>
      </c>
      <c r="N6" s="13" t="s">
        <v>54</v>
      </c>
      <c r="O6" s="4"/>
      <c r="P6" s="4"/>
      <c r="Q6" s="4"/>
      <c r="R6" s="4"/>
      <c r="S6" s="4"/>
      <c r="T6" s="4"/>
      <c r="U6" s="4"/>
      <c r="V6" s="13" t="s">
        <v>54</v>
      </c>
      <c r="W6" s="13" t="s">
        <v>54</v>
      </c>
      <c r="X6" s="12" t="s">
        <v>57</v>
      </c>
      <c r="Y6" s="12" t="s">
        <v>57</v>
      </c>
      <c r="Z6" s="4"/>
      <c r="AA6" s="12" t="s">
        <v>57</v>
      </c>
      <c r="AB6" s="12" t="s">
        <v>57</v>
      </c>
      <c r="AC6" s="4"/>
      <c r="AD6" s="4"/>
      <c r="AE6" s="4"/>
      <c r="AF6" s="4"/>
      <c r="AG6" s="7">
        <f>COUNTA(Septembre34567[[#This Row],[1]:[   ]])</f>
        <v>17</v>
      </c>
    </row>
    <row r="7" spans="1:33" ht="50.1" customHeight="1" x14ac:dyDescent="0.25">
      <c r="A7" s="6" t="s">
        <v>36</v>
      </c>
      <c r="B7" s="4"/>
      <c r="C7" s="12" t="s">
        <v>58</v>
      </c>
      <c r="D7" s="12" t="s">
        <v>58</v>
      </c>
      <c r="E7" s="4"/>
      <c r="F7" s="12" t="s">
        <v>58</v>
      </c>
      <c r="G7" s="12" t="s">
        <v>58</v>
      </c>
      <c r="H7" s="13" t="s">
        <v>54</v>
      </c>
      <c r="I7" s="13" t="s">
        <v>54</v>
      </c>
      <c r="J7" s="13" t="s">
        <v>54</v>
      </c>
      <c r="K7" s="13" t="s">
        <v>54</v>
      </c>
      <c r="L7" s="13" t="s">
        <v>54</v>
      </c>
      <c r="M7" s="13" t="s">
        <v>54</v>
      </c>
      <c r="N7" s="13" t="s">
        <v>54</v>
      </c>
      <c r="O7" s="4"/>
      <c r="P7" s="4"/>
      <c r="Q7" s="4"/>
      <c r="R7" s="4"/>
      <c r="S7" s="4"/>
      <c r="T7" s="4"/>
      <c r="U7" s="4"/>
      <c r="V7" s="13" t="s">
        <v>54</v>
      </c>
      <c r="W7" s="13" t="s">
        <v>54</v>
      </c>
      <c r="X7" s="12" t="s">
        <v>58</v>
      </c>
      <c r="Y7" s="12" t="s">
        <v>58</v>
      </c>
      <c r="Z7" s="4"/>
      <c r="AA7" s="12" t="s">
        <v>58</v>
      </c>
      <c r="AB7" s="12" t="s">
        <v>58</v>
      </c>
      <c r="AC7" s="4"/>
      <c r="AD7" s="4"/>
      <c r="AE7" s="4"/>
      <c r="AF7" s="4"/>
      <c r="AG7" s="7">
        <f>COUNTA(Septembre34567[[#This Row],[1]:[   ]])</f>
        <v>17</v>
      </c>
    </row>
    <row r="8" spans="1:33" ht="50.1" customHeight="1" x14ac:dyDescent="0.25">
      <c r="A8" s="6" t="s">
        <v>37</v>
      </c>
      <c r="B8" s="4"/>
      <c r="C8" s="12" t="s">
        <v>55</v>
      </c>
      <c r="D8" s="12" t="s">
        <v>55</v>
      </c>
      <c r="E8" s="4"/>
      <c r="F8" s="4"/>
      <c r="G8" s="4"/>
      <c r="H8" s="13" t="s">
        <v>54</v>
      </c>
      <c r="I8" s="13" t="s">
        <v>54</v>
      </c>
      <c r="J8" s="13" t="s">
        <v>54</v>
      </c>
      <c r="K8" s="13" t="s">
        <v>54</v>
      </c>
      <c r="L8" s="13" t="s">
        <v>54</v>
      </c>
      <c r="M8" s="13" t="s">
        <v>54</v>
      </c>
      <c r="N8" s="13" t="s">
        <v>54</v>
      </c>
      <c r="O8" s="4"/>
      <c r="P8" s="4"/>
      <c r="Q8" s="4"/>
      <c r="R8" s="4"/>
      <c r="S8" s="4"/>
      <c r="T8" s="4"/>
      <c r="U8" s="4"/>
      <c r="V8" s="13" t="s">
        <v>54</v>
      </c>
      <c r="W8" s="13" t="s">
        <v>54</v>
      </c>
      <c r="X8" s="12" t="s">
        <v>55</v>
      </c>
      <c r="Y8" s="12" t="s">
        <v>55</v>
      </c>
      <c r="Z8" s="4"/>
      <c r="AA8" s="4"/>
      <c r="AB8" s="4"/>
      <c r="AC8" s="4"/>
      <c r="AD8" s="4"/>
      <c r="AE8" s="4"/>
      <c r="AF8" s="4"/>
      <c r="AG8" s="7">
        <f>COUNTA(Septembre34567[[#This Row],[1]:[   ]])</f>
        <v>13</v>
      </c>
    </row>
    <row r="9" spans="1:33" ht="50.1" customHeight="1" thickBot="1" x14ac:dyDescent="0.3">
      <c r="A9" s="6" t="s">
        <v>38</v>
      </c>
      <c r="B9" s="4"/>
      <c r="C9" s="12"/>
      <c r="D9" s="12"/>
      <c r="E9" s="4"/>
      <c r="F9" s="4"/>
      <c r="G9" s="4"/>
      <c r="H9" s="13" t="s">
        <v>54</v>
      </c>
      <c r="I9" s="13" t="s">
        <v>54</v>
      </c>
      <c r="J9" s="13" t="s">
        <v>54</v>
      </c>
      <c r="K9" s="13" t="s">
        <v>54</v>
      </c>
      <c r="L9" s="13" t="s">
        <v>54</v>
      </c>
      <c r="M9" s="13" t="s">
        <v>54</v>
      </c>
      <c r="N9" s="13" t="s">
        <v>54</v>
      </c>
      <c r="O9" s="4"/>
      <c r="P9" s="4"/>
      <c r="Q9" s="4"/>
      <c r="R9" s="4"/>
      <c r="S9" s="4"/>
      <c r="T9" s="4"/>
      <c r="U9" s="4"/>
      <c r="V9" s="13" t="s">
        <v>54</v>
      </c>
      <c r="W9" s="13" t="s">
        <v>54</v>
      </c>
      <c r="X9" s="12"/>
      <c r="Y9" s="12"/>
      <c r="Z9" s="4"/>
      <c r="AA9" s="4"/>
      <c r="AB9" s="4"/>
      <c r="AC9" s="4"/>
      <c r="AD9" s="4"/>
      <c r="AE9" s="4"/>
      <c r="AF9" s="4"/>
      <c r="AG9" s="11">
        <f>COUNTA(Septembre34567[[#This Row],[1]:[   ]])</f>
        <v>9</v>
      </c>
    </row>
    <row r="10" spans="1:33" ht="50.1" customHeight="1" thickTop="1" thickBot="1" x14ac:dyDescent="0.3">
      <c r="A10" s="6" t="s">
        <v>39</v>
      </c>
      <c r="B10" s="4"/>
      <c r="C10" s="4"/>
      <c r="D10" s="4"/>
      <c r="E10" s="4"/>
      <c r="F10" s="13" t="s">
        <v>54</v>
      </c>
      <c r="G10" s="4"/>
      <c r="H10" s="13" t="s">
        <v>54</v>
      </c>
      <c r="I10" s="13" t="s">
        <v>54</v>
      </c>
      <c r="J10" s="13" t="s">
        <v>54</v>
      </c>
      <c r="K10" s="13" t="s">
        <v>54</v>
      </c>
      <c r="L10" s="13" t="s">
        <v>54</v>
      </c>
      <c r="M10" s="13" t="s">
        <v>54</v>
      </c>
      <c r="N10" s="13" t="s">
        <v>54</v>
      </c>
      <c r="O10" s="4"/>
      <c r="P10" s="4"/>
      <c r="Q10" s="4"/>
      <c r="R10" s="4"/>
      <c r="S10" s="4"/>
      <c r="T10" s="4"/>
      <c r="U10" s="4"/>
      <c r="V10" s="13" t="s">
        <v>54</v>
      </c>
      <c r="W10" s="13" t="s">
        <v>54</v>
      </c>
      <c r="X10" s="4"/>
      <c r="Y10" s="4"/>
      <c r="Z10" s="4"/>
      <c r="AA10" s="13" t="s">
        <v>54</v>
      </c>
      <c r="AB10" s="4"/>
      <c r="AC10" s="4"/>
      <c r="AD10" s="4"/>
      <c r="AE10" s="4"/>
      <c r="AF10" s="4"/>
      <c r="AG10" s="11">
        <f>COUNTA(Septembre34567[[#This Row],[1]:[   ]])</f>
        <v>11</v>
      </c>
    </row>
    <row r="11" spans="1:33" ht="50.1" customHeight="1" thickTop="1" thickBot="1" x14ac:dyDescent="0.3">
      <c r="A11" s="6" t="s">
        <v>40</v>
      </c>
      <c r="B11" s="4"/>
      <c r="C11" s="4"/>
      <c r="D11" s="4"/>
      <c r="E11" s="4"/>
      <c r="F11" s="13" t="s">
        <v>54</v>
      </c>
      <c r="G11" s="4"/>
      <c r="H11" s="13" t="s">
        <v>54</v>
      </c>
      <c r="I11" s="13" t="s">
        <v>54</v>
      </c>
      <c r="J11" s="13" t="s">
        <v>54</v>
      </c>
      <c r="K11" s="13" t="s">
        <v>54</v>
      </c>
      <c r="L11" s="13" t="s">
        <v>54</v>
      </c>
      <c r="M11" s="13" t="s">
        <v>54</v>
      </c>
      <c r="N11" s="13" t="s">
        <v>54</v>
      </c>
      <c r="O11" s="4"/>
      <c r="P11" s="4"/>
      <c r="Q11" s="4"/>
      <c r="R11" s="4"/>
      <c r="S11" s="4"/>
      <c r="T11" s="4"/>
      <c r="U11" s="4"/>
      <c r="V11" s="13" t="s">
        <v>54</v>
      </c>
      <c r="W11" s="13" t="s">
        <v>54</v>
      </c>
      <c r="X11" s="4"/>
      <c r="Y11" s="4"/>
      <c r="Z11" s="4"/>
      <c r="AA11" s="13" t="s">
        <v>54</v>
      </c>
      <c r="AB11" s="4"/>
      <c r="AC11" s="4"/>
      <c r="AD11" s="4"/>
      <c r="AE11" s="4"/>
      <c r="AF11" s="4"/>
      <c r="AG11" s="11">
        <f>COUNTA(Septembre34567[[#This Row],[1]:[   ]])</f>
        <v>11</v>
      </c>
    </row>
    <row r="12" spans="1:33" ht="50.1" customHeight="1" thickTop="1" thickBot="1" x14ac:dyDescent="0.3">
      <c r="A12" s="6" t="s">
        <v>41</v>
      </c>
      <c r="B12" s="4"/>
      <c r="C12" s="4"/>
      <c r="D12" s="13" t="s">
        <v>54</v>
      </c>
      <c r="E12" s="4"/>
      <c r="F12" s="4"/>
      <c r="G12" s="4"/>
      <c r="H12" s="13" t="s">
        <v>54</v>
      </c>
      <c r="I12" s="13" t="s">
        <v>54</v>
      </c>
      <c r="J12" s="13" t="s">
        <v>54</v>
      </c>
      <c r="K12" s="13" t="s">
        <v>54</v>
      </c>
      <c r="L12" s="13" t="s">
        <v>54</v>
      </c>
      <c r="M12" s="13" t="s">
        <v>54</v>
      </c>
      <c r="N12" s="13" t="s">
        <v>54</v>
      </c>
      <c r="O12" s="4"/>
      <c r="P12" s="4"/>
      <c r="Q12" s="4"/>
      <c r="R12" s="4"/>
      <c r="S12" s="4"/>
      <c r="T12" s="4"/>
      <c r="U12" s="4"/>
      <c r="V12" s="13" t="s">
        <v>54</v>
      </c>
      <c r="W12" s="13" t="s">
        <v>54</v>
      </c>
      <c r="X12" s="4"/>
      <c r="Y12" s="13" t="s">
        <v>54</v>
      </c>
      <c r="Z12" s="4"/>
      <c r="AA12" s="4"/>
      <c r="AB12" s="4"/>
      <c r="AC12" s="4"/>
      <c r="AD12" s="4"/>
      <c r="AE12" s="4"/>
      <c r="AF12" s="4"/>
      <c r="AG12" s="11">
        <f>COUNTA(Septembre34567[[#This Row],[1]:[   ]])</f>
        <v>11</v>
      </c>
    </row>
    <row r="13" spans="1:33" ht="50.1" customHeight="1" thickTop="1" x14ac:dyDescent="0.25">
      <c r="A13" s="6" t="s">
        <v>42</v>
      </c>
      <c r="B13" s="4"/>
      <c r="C13" s="13" t="s">
        <v>54</v>
      </c>
      <c r="D13" s="13" t="s">
        <v>54</v>
      </c>
      <c r="E13" s="4"/>
      <c r="F13" s="4"/>
      <c r="G13" s="4"/>
      <c r="H13" s="13" t="s">
        <v>54</v>
      </c>
      <c r="I13" s="13" t="s">
        <v>54</v>
      </c>
      <c r="J13" s="13" t="s">
        <v>54</v>
      </c>
      <c r="K13" s="13" t="s">
        <v>54</v>
      </c>
      <c r="L13" s="13" t="s">
        <v>54</v>
      </c>
      <c r="M13" s="13" t="s">
        <v>54</v>
      </c>
      <c r="N13" s="13" t="s">
        <v>54</v>
      </c>
      <c r="O13" s="4"/>
      <c r="P13" s="4"/>
      <c r="Q13" s="4"/>
      <c r="R13" s="4"/>
      <c r="S13" s="4"/>
      <c r="T13" s="4"/>
      <c r="U13" s="4"/>
      <c r="V13" s="13" t="s">
        <v>54</v>
      </c>
      <c r="W13" s="13" t="s">
        <v>54</v>
      </c>
      <c r="X13" s="13" t="s">
        <v>54</v>
      </c>
      <c r="Y13" s="13" t="s">
        <v>54</v>
      </c>
      <c r="Z13" s="4"/>
      <c r="AA13" s="4"/>
      <c r="AB13" s="4"/>
      <c r="AC13" s="4"/>
      <c r="AD13" s="4"/>
      <c r="AE13" s="4"/>
      <c r="AF13" s="4"/>
      <c r="AG13" s="7">
        <f>COUNTA(Septembre34567[[#This Row],[1]:[   ]])</f>
        <v>13</v>
      </c>
    </row>
    <row r="14" spans="1:33" ht="50.1" customHeight="1" thickBot="1" x14ac:dyDescent="0.3">
      <c r="A14" s="6" t="s">
        <v>43</v>
      </c>
      <c r="B14" s="4"/>
      <c r="C14" s="13" t="s">
        <v>54</v>
      </c>
      <c r="D14" s="13" t="s">
        <v>54</v>
      </c>
      <c r="E14" s="4"/>
      <c r="F14" s="4"/>
      <c r="G14" s="4"/>
      <c r="H14" s="13" t="s">
        <v>54</v>
      </c>
      <c r="I14" s="13" t="s">
        <v>54</v>
      </c>
      <c r="J14" s="13" t="s">
        <v>54</v>
      </c>
      <c r="K14" s="13" t="s">
        <v>54</v>
      </c>
      <c r="L14" s="13" t="s">
        <v>54</v>
      </c>
      <c r="M14" s="13" t="s">
        <v>54</v>
      </c>
      <c r="N14" s="13" t="s">
        <v>54</v>
      </c>
      <c r="O14" s="4"/>
      <c r="P14" s="4"/>
      <c r="Q14" s="4"/>
      <c r="R14" s="4"/>
      <c r="S14" s="4"/>
      <c r="T14" s="4"/>
      <c r="U14" s="4"/>
      <c r="V14" s="13" t="s">
        <v>54</v>
      </c>
      <c r="W14" s="13" t="s">
        <v>54</v>
      </c>
      <c r="X14" s="13" t="s">
        <v>54</v>
      </c>
      <c r="Y14" s="13" t="s">
        <v>54</v>
      </c>
      <c r="Z14" s="4"/>
      <c r="AA14" s="4"/>
      <c r="AB14" s="4"/>
      <c r="AC14" s="4"/>
      <c r="AD14" s="4"/>
      <c r="AE14" s="4"/>
      <c r="AF14" s="4"/>
      <c r="AG14" s="11">
        <f>COUNTA(Septembre34567[[#This Row],[1]:[   ]])</f>
        <v>13</v>
      </c>
    </row>
    <row r="15" spans="1:33" ht="50.1" customHeight="1" thickTop="1" thickBot="1" x14ac:dyDescent="0.3">
      <c r="A15" s="6" t="s">
        <v>44</v>
      </c>
      <c r="B15" s="4"/>
      <c r="C15" s="4"/>
      <c r="D15" s="13" t="s">
        <v>54</v>
      </c>
      <c r="E15" s="4"/>
      <c r="F15" s="4"/>
      <c r="G15" s="4"/>
      <c r="H15" s="13" t="s">
        <v>54</v>
      </c>
      <c r="I15" s="13" t="s">
        <v>54</v>
      </c>
      <c r="J15" s="13" t="s">
        <v>54</v>
      </c>
      <c r="K15" s="13" t="s">
        <v>54</v>
      </c>
      <c r="L15" s="13" t="s">
        <v>54</v>
      </c>
      <c r="M15" s="13" t="s">
        <v>54</v>
      </c>
      <c r="N15" s="13" t="s">
        <v>54</v>
      </c>
      <c r="O15" s="4"/>
      <c r="P15" s="4"/>
      <c r="Q15" s="4"/>
      <c r="R15" s="4"/>
      <c r="S15" s="4"/>
      <c r="T15" s="4"/>
      <c r="U15" s="4"/>
      <c r="V15" s="13" t="s">
        <v>54</v>
      </c>
      <c r="W15" s="13" t="s">
        <v>54</v>
      </c>
      <c r="X15" s="4"/>
      <c r="Y15" s="13" t="s">
        <v>54</v>
      </c>
      <c r="Z15" s="4"/>
      <c r="AA15" s="4"/>
      <c r="AB15" s="4"/>
      <c r="AC15" s="4"/>
      <c r="AD15" s="4"/>
      <c r="AE15" s="4"/>
      <c r="AF15" s="4"/>
      <c r="AG15" s="11">
        <f>COUNTA(Septembre34567[[#This Row],[1]:[   ]])</f>
        <v>11</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COUNTA(Septembre34567[[#This Row],[1]:[   ]])</f>
        <v>0</v>
      </c>
    </row>
    <row r="17" spans="1:33" x14ac:dyDescent="0.25">
      <c r="A17" s="9"/>
      <c r="B17" s="10">
        <f>SUBTOTAL(103,Septembre34567[1])</f>
        <v>0</v>
      </c>
      <c r="C17" s="10">
        <f>SUBTOTAL(103,Septembre34567[2])</f>
        <v>7</v>
      </c>
      <c r="D17" s="10">
        <f>SUBTOTAL(103,Septembre34567[3])</f>
        <v>9</v>
      </c>
      <c r="E17" s="10">
        <f>SUBTOTAL(103,Septembre34567[4])</f>
        <v>2</v>
      </c>
      <c r="F17" s="10">
        <f>SUBTOTAL(103,Septembre34567[5])</f>
        <v>6</v>
      </c>
      <c r="G17" s="10">
        <f>SUBTOTAL(103,Septembre34567[6])</f>
        <v>4</v>
      </c>
      <c r="H17" s="10">
        <f>SUBTOTAL(103,Septembre34567[7])</f>
        <v>12</v>
      </c>
      <c r="I17" s="10">
        <f>SUBTOTAL(103,Septembre34567[8])</f>
        <v>12</v>
      </c>
      <c r="J17" s="10">
        <f>SUBTOTAL(103,Septembre34567[9])</f>
        <v>12</v>
      </c>
      <c r="K17" s="10">
        <f>SUBTOTAL(103,Septembre34567[10])</f>
        <v>12</v>
      </c>
      <c r="L17" s="10">
        <f>SUBTOTAL(103,Septembre34567[11])</f>
        <v>12</v>
      </c>
      <c r="M17" s="10">
        <f>SUBTOTAL(103,Septembre34567[12])</f>
        <v>12</v>
      </c>
      <c r="N17" s="10">
        <f>SUBTOTAL(103,Septembre34567[13])</f>
        <v>12</v>
      </c>
      <c r="O17" s="10">
        <f>SUBTOTAL(103,Septembre34567[14])</f>
        <v>0</v>
      </c>
      <c r="P17" s="10">
        <f>SUBTOTAL(103,Septembre34567[15])</f>
        <v>0</v>
      </c>
      <c r="Q17" s="10">
        <f>SUBTOTAL(103,Septembre34567[16])</f>
        <v>0</v>
      </c>
      <c r="R17" s="10">
        <f>SUBTOTAL(103,Septembre34567[17])</f>
        <v>0</v>
      </c>
      <c r="S17" s="10">
        <f>SUBTOTAL(103,Septembre34567[18])</f>
        <v>0</v>
      </c>
      <c r="T17" s="10">
        <f>SUBTOTAL(103,Septembre34567[19])</f>
        <v>0</v>
      </c>
      <c r="U17" s="10">
        <f>SUBTOTAL(103,Septembre34567[20])</f>
        <v>0</v>
      </c>
      <c r="V17" s="10">
        <f>SUBTOTAL(103,Septembre34567[21])</f>
        <v>12</v>
      </c>
      <c r="W17" s="10">
        <f>SUBTOTAL(103,Septembre34567[22])</f>
        <v>12</v>
      </c>
      <c r="X17" s="10">
        <f>SUBTOTAL(103,Septembre34567[23])</f>
        <v>7</v>
      </c>
      <c r="Y17" s="10">
        <f>SUBTOTAL(103,Septembre34567[24])</f>
        <v>9</v>
      </c>
      <c r="Z17" s="10">
        <f>SUBTOTAL(103,Septembre34567[25])</f>
        <v>2</v>
      </c>
      <c r="AA17" s="10">
        <f>SUBTOTAL(103,Septembre34567[26])</f>
        <v>6</v>
      </c>
      <c r="AB17" s="10">
        <f>SUBTOTAL(103,Septembre34567[27])</f>
        <v>4</v>
      </c>
      <c r="AC17" s="10">
        <f>SUBTOTAL(103,Septembre34567[28])</f>
        <v>0</v>
      </c>
      <c r="AD17" s="10">
        <f>SUBTOTAL(103,Septembre34567[[ ]])</f>
        <v>0</v>
      </c>
      <c r="AE17" s="10">
        <f>SUBTOTAL(109,Septembre34567[[     ]])</f>
        <v>0</v>
      </c>
      <c r="AF17" s="10">
        <f>SUBTOTAL(109,Septembre34567[[   ]])</f>
        <v>0</v>
      </c>
      <c r="AG17" s="10">
        <f>SUBTOTAL(109,Septembre34567[Total des jours])</f>
        <v>164</v>
      </c>
    </row>
  </sheetData>
  <mergeCells count="1">
    <mergeCell ref="B1:AF1"/>
  </mergeCells>
  <phoneticPr fontId="5" type="noConversion"/>
  <conditionalFormatting sqref="B4:E15 H4:Z15 AC4:AF15 C10:G15 X10:AB15 B16:AF16">
    <cfRule type="expression" dxfId="6538" priority="449" stopIfTrue="1">
      <formula>B4=CléMaladie</formula>
    </cfRule>
    <cfRule type="expression" dxfId="6537" priority="450" stopIfTrue="1">
      <formula>B4=CléPersonnel</formula>
    </cfRule>
    <cfRule type="expression" dxfId="6536" priority="451" stopIfTrue="1">
      <formula>B4=CléCongé</formula>
    </cfRule>
    <cfRule type="expression" dxfId="6535" priority="447" stopIfTrue="1">
      <formula>B4=CléPersonnalisée2</formula>
    </cfRule>
    <cfRule type="expression" dxfId="6534" priority="448" stopIfTrue="1">
      <formula>B4=CléPersonnalisée1</formula>
    </cfRule>
  </conditionalFormatting>
  <conditionalFormatting sqref="B4:E15 I4:Z15 AC4:AF15 X10:AB15 B16:AF16">
    <cfRule type="expression" priority="446" stopIfTrue="1">
      <formula>B4=""</formula>
    </cfRule>
  </conditionalFormatting>
  <conditionalFormatting sqref="C12:C15">
    <cfRule type="expression" dxfId="6533" priority="201" stopIfTrue="1">
      <formula>C12=CléPersonnalisée2</formula>
    </cfRule>
    <cfRule type="expression" dxfId="6532" priority="202" stopIfTrue="1">
      <formula>C12=CléPersonnalisée1</formula>
    </cfRule>
    <cfRule type="expression" dxfId="6531" priority="205" stopIfTrue="1">
      <formula>C12=CléCongé</formula>
    </cfRule>
    <cfRule type="expression" dxfId="6530" priority="204" stopIfTrue="1">
      <formula>C12=CléPersonnel</formula>
    </cfRule>
    <cfRule type="expression" dxfId="6529" priority="203" stopIfTrue="1">
      <formula>C12=CléMaladie</formula>
    </cfRule>
    <cfRule type="expression" priority="200" stopIfTrue="1">
      <formula>C12=""</formula>
    </cfRule>
  </conditionalFormatting>
  <conditionalFormatting sqref="C4:G9 V4:AB9 V5:W15">
    <cfRule type="expression" dxfId="6528" priority="445" stopIfTrue="1">
      <formula>C4=CléCongé</formula>
    </cfRule>
    <cfRule type="expression" dxfId="6527" priority="444" stopIfTrue="1">
      <formula>C4=CléPersonnel</formula>
    </cfRule>
    <cfRule type="expression" dxfId="6526" priority="443" stopIfTrue="1">
      <formula>C4=CléMaladie</formula>
    </cfRule>
    <cfRule type="expression" dxfId="6525" priority="442" stopIfTrue="1">
      <formula>C4=CléPersonnalisée1</formula>
    </cfRule>
    <cfRule type="expression" dxfId="6524" priority="441" stopIfTrue="1">
      <formula>C4=CléPersonnalisée2</formula>
    </cfRule>
  </conditionalFormatting>
  <conditionalFormatting sqref="D12:D15">
    <cfRule type="expression" priority="176" stopIfTrue="1">
      <formula>D12=""</formula>
    </cfRule>
    <cfRule type="expression" dxfId="6523" priority="181" stopIfTrue="1">
      <formula>D12=CléCongé</formula>
    </cfRule>
    <cfRule type="expression" dxfId="6522" priority="180" stopIfTrue="1">
      <formula>D12=CléPersonnel</formula>
    </cfRule>
    <cfRule type="expression" dxfId="6521" priority="178" stopIfTrue="1">
      <formula>D12=CléPersonnalisée1</formula>
    </cfRule>
    <cfRule type="expression" dxfId="6520" priority="177" stopIfTrue="1">
      <formula>D12=CléPersonnalisée2</formula>
    </cfRule>
    <cfRule type="expression" dxfId="6519" priority="179" stopIfTrue="1">
      <formula>D12=CléMaladie</formula>
    </cfRule>
  </conditionalFormatting>
  <conditionalFormatting sqref="E4:E5">
    <cfRule type="expression" dxfId="6518" priority="156" stopIfTrue="1">
      <formula>E4=CléPersonnel</formula>
    </cfRule>
    <cfRule type="expression" dxfId="6517" priority="155" stopIfTrue="1">
      <formula>E4=CléMaladie</formula>
    </cfRule>
    <cfRule type="expression" dxfId="6516" priority="154" stopIfTrue="1">
      <formula>E4=CléPersonnalisée1</formula>
    </cfRule>
    <cfRule type="expression" dxfId="6515" priority="153" stopIfTrue="1">
      <formula>E4=CléPersonnalisée2</formula>
    </cfRule>
    <cfRule type="expression" priority="152" stopIfTrue="1">
      <formula>E4=""</formula>
    </cfRule>
    <cfRule type="expression" dxfId="6514" priority="157" stopIfTrue="1">
      <formula>E4=CléCongé</formula>
    </cfRule>
  </conditionalFormatting>
  <conditionalFormatting sqref="F10:F11">
    <cfRule type="expression" dxfId="6513" priority="123" stopIfTrue="1">
      <formula>F10=CléPersonnalisée2</formula>
    </cfRule>
    <cfRule type="expression" priority="122" stopIfTrue="1">
      <formula>F10=""</formula>
    </cfRule>
    <cfRule type="expression" dxfId="6512" priority="124" stopIfTrue="1">
      <formula>F10=CléPersonnalisée1</formula>
    </cfRule>
    <cfRule type="expression" dxfId="6511" priority="125" stopIfTrue="1">
      <formula>F10=CléMaladie</formula>
    </cfRule>
    <cfRule type="expression" dxfId="6510" priority="126" stopIfTrue="1">
      <formula>F10=CléPersonnel</formula>
    </cfRule>
    <cfRule type="expression" dxfId="6509" priority="127" stopIfTrue="1">
      <formula>F10=CléCongé</formula>
    </cfRule>
  </conditionalFormatting>
  <conditionalFormatting sqref="F12:F15">
    <cfRule type="expression" dxfId="6508" priority="385" stopIfTrue="1">
      <formula>F12=CléCongé</formula>
    </cfRule>
    <cfRule type="expression" dxfId="6507" priority="384" stopIfTrue="1">
      <formula>F12=CléPersonnel</formula>
    </cfRule>
    <cfRule type="expression" priority="380" stopIfTrue="1">
      <formula>F12=""</formula>
    </cfRule>
    <cfRule type="expression" dxfId="6506" priority="381" stopIfTrue="1">
      <formula>F12=CléPersonnalisée2</formula>
    </cfRule>
    <cfRule type="expression" dxfId="6505" priority="382" stopIfTrue="1">
      <formula>F12=CléPersonnalisée1</formula>
    </cfRule>
    <cfRule type="expression" dxfId="6504" priority="383" stopIfTrue="1">
      <formula>F12=CléMaladie</formula>
    </cfRule>
  </conditionalFormatting>
  <conditionalFormatting sqref="F13:F14">
    <cfRule type="expression" dxfId="6503" priority="257" stopIfTrue="1">
      <formula>F13=CléMaladie</formula>
    </cfRule>
    <cfRule type="expression" dxfId="6502" priority="258" stopIfTrue="1">
      <formula>F13=CléPersonnel</formula>
    </cfRule>
    <cfRule type="expression" dxfId="6501" priority="259" stopIfTrue="1">
      <formula>F13=CléCongé</formula>
    </cfRule>
    <cfRule type="expression" priority="254" stopIfTrue="1">
      <formula>F13=""</formula>
    </cfRule>
    <cfRule type="expression" dxfId="6500" priority="256" stopIfTrue="1">
      <formula>F13=CléPersonnalisée1</formula>
    </cfRule>
    <cfRule type="expression" dxfId="6499" priority="255" stopIfTrue="1">
      <formula>F13=CléPersonnalisée2</formula>
    </cfRule>
  </conditionalFormatting>
  <conditionalFormatting sqref="G12:G15">
    <cfRule type="expression" dxfId="6498" priority="237" stopIfTrue="1">
      <formula>G12=CléPersonnalisée2</formula>
    </cfRule>
    <cfRule type="expression" dxfId="6497" priority="241" stopIfTrue="1">
      <formula>G12=CléCongé</formula>
    </cfRule>
    <cfRule type="expression" dxfId="6496" priority="238" stopIfTrue="1">
      <formula>G12=CléPersonnalisée1</formula>
    </cfRule>
    <cfRule type="expression" dxfId="6495" priority="239" stopIfTrue="1">
      <formula>G12=CléMaladie</formula>
    </cfRule>
    <cfRule type="expression" dxfId="6494" priority="240" stopIfTrue="1">
      <formula>G12=CléPersonnel</formula>
    </cfRule>
    <cfRule type="expression" priority="356" stopIfTrue="1">
      <formula>G12=""</formula>
    </cfRule>
    <cfRule type="expression" dxfId="6493" priority="359" stopIfTrue="1">
      <formula>G12=CléMaladie</formula>
    </cfRule>
    <cfRule type="expression" priority="236" stopIfTrue="1">
      <formula>G12=""</formula>
    </cfRule>
    <cfRule type="expression" dxfId="6492" priority="357" stopIfTrue="1">
      <formula>G12=CléPersonnalisée2</formula>
    </cfRule>
    <cfRule type="expression" dxfId="6491" priority="361" stopIfTrue="1">
      <formula>G12=CléCongé</formula>
    </cfRule>
    <cfRule type="expression" dxfId="6490" priority="360" stopIfTrue="1">
      <formula>G12=CléPersonnel</formula>
    </cfRule>
    <cfRule type="expression" dxfId="6489" priority="358" stopIfTrue="1">
      <formula>G12=CléPersonnalisée1</formula>
    </cfRule>
  </conditionalFormatting>
  <conditionalFormatting sqref="H4:H15">
    <cfRule type="expression" dxfId="6488" priority="6" stopIfTrue="1">
      <formula>H4=CléCongé</formula>
    </cfRule>
    <cfRule type="expression" dxfId="6487" priority="2" stopIfTrue="1">
      <formula>H4=CléPersonnalisée2</formula>
    </cfRule>
    <cfRule type="expression" priority="7" stopIfTrue="1">
      <formula>H4=""</formula>
    </cfRule>
    <cfRule type="expression" priority="1" stopIfTrue="1">
      <formula>H4=""</formula>
    </cfRule>
    <cfRule type="expression" dxfId="6486" priority="3" stopIfTrue="1">
      <formula>H4=CléPersonnalisée1</formula>
    </cfRule>
    <cfRule type="expression" dxfId="6485" priority="4" stopIfTrue="1">
      <formula>H4=CléMaladie</formula>
    </cfRule>
    <cfRule type="expression" dxfId="6484" priority="5" stopIfTrue="1">
      <formula>H4=CléPersonnel</formula>
    </cfRule>
  </conditionalFormatting>
  <conditionalFormatting sqref="I4:I15">
    <cfRule type="expression" dxfId="6483" priority="121" stopIfTrue="1">
      <formula>I4=CléCongé</formula>
    </cfRule>
    <cfRule type="expression" dxfId="6482" priority="119" stopIfTrue="1">
      <formula>I4=CléMaladie</formula>
    </cfRule>
    <cfRule type="expression" dxfId="6481" priority="118" stopIfTrue="1">
      <formula>I4=CléPersonnalisée1</formula>
    </cfRule>
    <cfRule type="expression" dxfId="6480" priority="117" stopIfTrue="1">
      <formula>I4=CléPersonnalisée2</formula>
    </cfRule>
    <cfRule type="expression" dxfId="6479" priority="120" stopIfTrue="1">
      <formula>I4=CléPersonnel</formula>
    </cfRule>
    <cfRule type="expression" priority="116" stopIfTrue="1">
      <formula>I4=""</formula>
    </cfRule>
  </conditionalFormatting>
  <conditionalFormatting sqref="K4:K15">
    <cfRule type="expression" priority="110" stopIfTrue="1">
      <formula>K4=""</formula>
    </cfRule>
    <cfRule type="expression" dxfId="6478" priority="115" stopIfTrue="1">
      <formula>K4=CléCongé</formula>
    </cfRule>
    <cfRule type="expression" dxfId="6477" priority="114" stopIfTrue="1">
      <formula>K4=CléPersonnel</formula>
    </cfRule>
    <cfRule type="expression" dxfId="6476" priority="113" stopIfTrue="1">
      <formula>K4=CléMaladie</formula>
    </cfRule>
    <cfRule type="expression" dxfId="6475" priority="112" stopIfTrue="1">
      <formula>K4=CléPersonnalisée1</formula>
    </cfRule>
    <cfRule type="expression" dxfId="6474" priority="111" stopIfTrue="1">
      <formula>K4=CléPersonnalisée2</formula>
    </cfRule>
  </conditionalFormatting>
  <conditionalFormatting sqref="L4:L15">
    <cfRule type="expression" dxfId="6473" priority="106" stopIfTrue="1">
      <formula>L4=CléPersonnalisée1</formula>
    </cfRule>
    <cfRule type="expression" dxfId="6472" priority="105" stopIfTrue="1">
      <formula>L4=CléPersonnalisée2</formula>
    </cfRule>
    <cfRule type="expression" priority="104" stopIfTrue="1">
      <formula>L4=""</formula>
    </cfRule>
    <cfRule type="expression" dxfId="6471" priority="109" stopIfTrue="1">
      <formula>L4=CléCongé</formula>
    </cfRule>
    <cfRule type="expression" dxfId="6470" priority="108" stopIfTrue="1">
      <formula>L4=CléPersonnel</formula>
    </cfRule>
    <cfRule type="expression" dxfId="6469" priority="107" stopIfTrue="1">
      <formula>L4=CléMaladie</formula>
    </cfRule>
  </conditionalFormatting>
  <conditionalFormatting sqref="M4:M15">
    <cfRule type="expression" dxfId="6468" priority="103" stopIfTrue="1">
      <formula>M4=CléCongé</formula>
    </cfRule>
    <cfRule type="expression" priority="98" stopIfTrue="1">
      <formula>M4=""</formula>
    </cfRule>
    <cfRule type="expression" dxfId="6467" priority="99" stopIfTrue="1">
      <formula>M4=CléPersonnalisée2</formula>
    </cfRule>
    <cfRule type="expression" dxfId="6466" priority="100" stopIfTrue="1">
      <formula>M4=CléPersonnalisée1</formula>
    </cfRule>
    <cfRule type="expression" dxfId="6465" priority="101" stopIfTrue="1">
      <formula>M4=CléMaladie</formula>
    </cfRule>
    <cfRule type="expression" dxfId="6464" priority="102" stopIfTrue="1">
      <formula>M4=CléPersonnel</formula>
    </cfRule>
  </conditionalFormatting>
  <conditionalFormatting sqref="O4:O9">
    <cfRule type="expression" priority="8" stopIfTrue="1">
      <formula>O4=""</formula>
    </cfRule>
    <cfRule type="expression" dxfId="6463" priority="9" stopIfTrue="1">
      <formula>O4=CléPersonnalisée2</formula>
    </cfRule>
    <cfRule type="expression" dxfId="6462" priority="10" stopIfTrue="1">
      <formula>O4=CléPersonnalisée1</formula>
    </cfRule>
    <cfRule type="expression" dxfId="6461" priority="11" stopIfTrue="1">
      <formula>O4=CléMaladie</formula>
    </cfRule>
    <cfRule type="expression" dxfId="6460" priority="12" stopIfTrue="1">
      <formula>O4=CléPersonnel</formula>
    </cfRule>
    <cfRule type="expression" dxfId="6459" priority="13" stopIfTrue="1">
      <formula>O4=CléCongé</formula>
    </cfRule>
  </conditionalFormatting>
  <conditionalFormatting sqref="O4:O15">
    <cfRule type="expression" dxfId="6458" priority="94" stopIfTrue="1">
      <formula>O4=CléPersonnalisée1</formula>
    </cfRule>
    <cfRule type="expression" dxfId="6457" priority="93" stopIfTrue="1">
      <formula>O4=CléPersonnalisée2</formula>
    </cfRule>
    <cfRule type="expression" dxfId="6456" priority="95" stopIfTrue="1">
      <formula>O4=CléMaladie</formula>
    </cfRule>
    <cfRule type="expression" dxfId="6455" priority="97" stopIfTrue="1">
      <formula>O4=CléCongé</formula>
    </cfRule>
    <cfRule type="expression" dxfId="6454" priority="96" stopIfTrue="1">
      <formula>O4=CléPersonnel</formula>
    </cfRule>
    <cfRule type="expression" priority="92" stopIfTrue="1">
      <formula>O4=""</formula>
    </cfRule>
  </conditionalFormatting>
  <conditionalFormatting sqref="P4:P9">
    <cfRule type="expression" dxfId="6453" priority="91" stopIfTrue="1">
      <formula>P4=CléCongé</formula>
    </cfRule>
    <cfRule type="expression" dxfId="6452" priority="90" stopIfTrue="1">
      <formula>P4=CléPersonnel</formula>
    </cfRule>
    <cfRule type="expression" dxfId="6451" priority="89" stopIfTrue="1">
      <formula>P4=CléMaladie</formula>
    </cfRule>
    <cfRule type="expression" priority="86" stopIfTrue="1">
      <formula>P4=""</formula>
    </cfRule>
    <cfRule type="expression" dxfId="6450" priority="88" stopIfTrue="1">
      <formula>P4=CléPersonnalisée1</formula>
    </cfRule>
    <cfRule type="expression" dxfId="6449" priority="87" stopIfTrue="1">
      <formula>P4=CléPersonnalisée2</formula>
    </cfRule>
  </conditionalFormatting>
  <conditionalFormatting sqref="Q4:Q9">
    <cfRule type="expression" dxfId="6448" priority="83" stopIfTrue="1">
      <formula>Q4=CléMaladie</formula>
    </cfRule>
    <cfRule type="expression" dxfId="6447" priority="85" stopIfTrue="1">
      <formula>Q4=CléCongé</formula>
    </cfRule>
    <cfRule type="expression" dxfId="6446" priority="84" stopIfTrue="1">
      <formula>Q4=CléPersonnel</formula>
    </cfRule>
    <cfRule type="expression" dxfId="6445" priority="82" stopIfTrue="1">
      <formula>Q4=CléPersonnalisée1</formula>
    </cfRule>
    <cfRule type="expression" dxfId="6444" priority="81" stopIfTrue="1">
      <formula>Q4=CléPersonnalisée2</formula>
    </cfRule>
    <cfRule type="expression" priority="80" stopIfTrue="1">
      <formula>Q4=""</formula>
    </cfRule>
  </conditionalFormatting>
  <conditionalFormatting sqref="S4:S9">
    <cfRule type="expression" dxfId="6443" priority="75" stopIfTrue="1">
      <formula>S4=CléPersonnalisée2</formula>
    </cfRule>
    <cfRule type="expression" dxfId="6442" priority="76" stopIfTrue="1">
      <formula>S4=CléPersonnalisée1</formula>
    </cfRule>
    <cfRule type="expression" priority="74" stopIfTrue="1">
      <formula>S4=""</formula>
    </cfRule>
    <cfRule type="expression" dxfId="6441" priority="79" stopIfTrue="1">
      <formula>S4=CléCongé</formula>
    </cfRule>
    <cfRule type="expression" dxfId="6440" priority="78" stopIfTrue="1">
      <formula>S4=CléPersonnel</formula>
    </cfRule>
    <cfRule type="expression" dxfId="6439" priority="77" stopIfTrue="1">
      <formula>S4=CléMaladie</formula>
    </cfRule>
  </conditionalFormatting>
  <conditionalFormatting sqref="T4:T9">
    <cfRule type="expression" dxfId="6438" priority="72" stopIfTrue="1">
      <formula>T4=CléPersonnel</formula>
    </cfRule>
    <cfRule type="expression" dxfId="6437" priority="73" stopIfTrue="1">
      <formula>T4=CléCongé</formula>
    </cfRule>
    <cfRule type="expression" dxfId="6436" priority="71" stopIfTrue="1">
      <formula>T4=CléMaladie</formula>
    </cfRule>
    <cfRule type="expression" dxfId="6435" priority="70" stopIfTrue="1">
      <formula>T4=CléPersonnalisée1</formula>
    </cfRule>
    <cfRule type="expression" dxfId="6434" priority="69" stopIfTrue="1">
      <formula>T4=CléPersonnalisée2</formula>
    </cfRule>
    <cfRule type="expression" priority="68" stopIfTrue="1">
      <formula>T4=""</formula>
    </cfRule>
  </conditionalFormatting>
  <conditionalFormatting sqref="U4:U9">
    <cfRule type="expression" dxfId="6433" priority="63" stopIfTrue="1">
      <formula>U4=CléPersonnalisée2</formula>
    </cfRule>
    <cfRule type="expression" priority="62" stopIfTrue="1">
      <formula>U4=""</formula>
    </cfRule>
    <cfRule type="expression" dxfId="6432" priority="64" stopIfTrue="1">
      <formula>U4=CléPersonnalisée1</formula>
    </cfRule>
    <cfRule type="expression" dxfId="6431" priority="66" stopIfTrue="1">
      <formula>U4=CléPersonnel</formula>
    </cfRule>
    <cfRule type="expression" dxfId="6430" priority="65" stopIfTrue="1">
      <formula>U4=CléMaladie</formula>
    </cfRule>
    <cfRule type="expression" dxfId="6429" priority="67" stopIfTrue="1">
      <formula>U4=CléCongé</formula>
    </cfRule>
  </conditionalFormatting>
  <conditionalFormatting sqref="V4:W15">
    <cfRule type="expression" dxfId="6428" priority="324" stopIfTrue="1">
      <formula>V4=CléPersonnel</formula>
    </cfRule>
    <cfRule type="expression" dxfId="6427" priority="325" stopIfTrue="1">
      <formula>V4=CléCongé</formula>
    </cfRule>
    <cfRule type="expression" priority="320" stopIfTrue="1">
      <formula>V4=""</formula>
    </cfRule>
    <cfRule type="expression" dxfId="6426" priority="322" stopIfTrue="1">
      <formula>V4=CléPersonnalisée1</formula>
    </cfRule>
    <cfRule type="expression" dxfId="6425" priority="323" stopIfTrue="1">
      <formula>V4=CléMaladie</formula>
    </cfRule>
    <cfRule type="expression" dxfId="6424" priority="321" stopIfTrue="1">
      <formula>V4=CléPersonnalisée2</formula>
    </cfRule>
  </conditionalFormatting>
  <conditionalFormatting sqref="V5:W15 C4:G15 V4:AB9">
    <cfRule type="expression" priority="440" stopIfTrue="1">
      <formula>C4=""</formula>
    </cfRule>
  </conditionalFormatting>
  <conditionalFormatting sqref="W10:W11">
    <cfRule type="expression" dxfId="6423" priority="319" stopIfTrue="1">
      <formula>W10=CléCongé</formula>
    </cfRule>
    <cfRule type="expression" dxfId="6422" priority="318" stopIfTrue="1">
      <formula>W10=CléPersonnel</formula>
    </cfRule>
    <cfRule type="expression" dxfId="6421" priority="317" stopIfTrue="1">
      <formula>W10=CléMaladie</formula>
    </cfRule>
    <cfRule type="expression" dxfId="6420" priority="315" stopIfTrue="1">
      <formula>W10=CléPersonnalisée2</formula>
    </cfRule>
    <cfRule type="expression" priority="314" stopIfTrue="1">
      <formula>W10=""</formula>
    </cfRule>
    <cfRule type="expression" dxfId="6419" priority="316" stopIfTrue="1">
      <formula>W10=CléPersonnalisée1</formula>
    </cfRule>
  </conditionalFormatting>
  <conditionalFormatting sqref="W13:W14">
    <cfRule type="expression" priority="422" stopIfTrue="1">
      <formula>W13=""</formula>
    </cfRule>
    <cfRule type="expression" dxfId="6418" priority="424" stopIfTrue="1">
      <formula>W13=CléPersonnalisée1</formula>
    </cfRule>
    <cfRule type="expression" dxfId="6417" priority="426" stopIfTrue="1">
      <formula>W13=CléPersonnel</formula>
    </cfRule>
    <cfRule type="expression" dxfId="6416" priority="427" stopIfTrue="1">
      <formula>W13=CléCongé</formula>
    </cfRule>
    <cfRule type="expression" dxfId="6415" priority="423" stopIfTrue="1">
      <formula>W13=CléPersonnalisée2</formula>
    </cfRule>
    <cfRule type="expression" dxfId="6414" priority="425" stopIfTrue="1">
      <formula>W13=CléMaladie</formula>
    </cfRule>
  </conditionalFormatting>
  <conditionalFormatting sqref="X12:X15">
    <cfRule type="expression" dxfId="6413" priority="33" stopIfTrue="1">
      <formula>X12=CléPersonnalisée2</formula>
    </cfRule>
    <cfRule type="expression" dxfId="6412" priority="37" stopIfTrue="1">
      <formula>X12=CléCongé</formula>
    </cfRule>
    <cfRule type="expression" dxfId="6411" priority="36" stopIfTrue="1">
      <formula>X12=CléPersonnel</formula>
    </cfRule>
    <cfRule type="expression" dxfId="6410" priority="35" stopIfTrue="1">
      <formula>X12=CléMaladie</formula>
    </cfRule>
    <cfRule type="expression" dxfId="6409" priority="34" stopIfTrue="1">
      <formula>X12=CléPersonnalisée1</formula>
    </cfRule>
    <cfRule type="expression" priority="32" stopIfTrue="1">
      <formula>X12=""</formula>
    </cfRule>
  </conditionalFormatting>
  <conditionalFormatting sqref="Y12:Y15">
    <cfRule type="expression" dxfId="6408" priority="28" stopIfTrue="1">
      <formula>Y12=CléPersonnalisée1</formula>
    </cfRule>
    <cfRule type="expression" priority="26" stopIfTrue="1">
      <formula>Y12=""</formula>
    </cfRule>
    <cfRule type="expression" dxfId="6407" priority="27" stopIfTrue="1">
      <formula>Y12=CléPersonnalisée2</formula>
    </cfRule>
    <cfRule type="expression" dxfId="6406" priority="29" stopIfTrue="1">
      <formula>Y12=CléMaladie</formula>
    </cfRule>
    <cfRule type="expression" dxfId="6405" priority="30" stopIfTrue="1">
      <formula>Y12=CléPersonnel</formula>
    </cfRule>
    <cfRule type="expression" dxfId="6404" priority="31" stopIfTrue="1">
      <formula>Y12=CléCongé</formula>
    </cfRule>
  </conditionalFormatting>
  <conditionalFormatting sqref="Z4:Z5">
    <cfRule type="expression" priority="20" stopIfTrue="1">
      <formula>Z4=""</formula>
    </cfRule>
    <cfRule type="expression" dxfId="6403" priority="21" stopIfTrue="1">
      <formula>Z4=CléPersonnalisée2</formula>
    </cfRule>
    <cfRule type="expression" dxfId="6402" priority="22" stopIfTrue="1">
      <formula>Z4=CléPersonnalisée1</formula>
    </cfRule>
    <cfRule type="expression" dxfId="6401" priority="24" stopIfTrue="1">
      <formula>Z4=CléPersonnel</formula>
    </cfRule>
    <cfRule type="expression" dxfId="6400" priority="23" stopIfTrue="1">
      <formula>Z4=CléMaladie</formula>
    </cfRule>
    <cfRule type="expression" dxfId="6399" priority="25" stopIfTrue="1">
      <formula>Z4=CléCongé</formula>
    </cfRule>
  </conditionalFormatting>
  <conditionalFormatting sqref="AA10:AA11">
    <cfRule type="expression" priority="14" stopIfTrue="1">
      <formula>AA10=""</formula>
    </cfRule>
    <cfRule type="expression" dxfId="6398" priority="15" stopIfTrue="1">
      <formula>AA10=CléPersonnalisée2</formula>
    </cfRule>
    <cfRule type="expression" dxfId="6397" priority="17" stopIfTrue="1">
      <formula>AA10=CléMaladie</formula>
    </cfRule>
    <cfRule type="expression" dxfId="6396" priority="16" stopIfTrue="1">
      <formula>AA10=CléPersonnalisée1</formula>
    </cfRule>
    <cfRule type="expression" dxfId="6395" priority="18" stopIfTrue="1">
      <formula>AA10=CléPersonnel</formula>
    </cfRule>
    <cfRule type="expression" dxfId="6394" priority="19" stopIfTrue="1">
      <formula>AA10=CléCongé</formula>
    </cfRule>
  </conditionalFormatting>
  <conditionalFormatting sqref="AA12:AA15">
    <cfRule type="expression" dxfId="6393" priority="59" stopIfTrue="1">
      <formula>AA12=CléMaladie</formula>
    </cfRule>
    <cfRule type="expression" dxfId="6392" priority="60" stopIfTrue="1">
      <formula>AA12=CléPersonnel</formula>
    </cfRule>
    <cfRule type="expression" dxfId="6391" priority="61" stopIfTrue="1">
      <formula>AA12=CléCongé</formula>
    </cfRule>
    <cfRule type="expression" dxfId="6390" priority="58" stopIfTrue="1">
      <formula>AA12=CléPersonnalisée1</formula>
    </cfRule>
    <cfRule type="expression" dxfId="6389" priority="57" stopIfTrue="1">
      <formula>AA12=CléPersonnalisée2</formula>
    </cfRule>
    <cfRule type="expression" priority="56" stopIfTrue="1">
      <formula>AA12=""</formula>
    </cfRule>
  </conditionalFormatting>
  <conditionalFormatting sqref="AA13:AA14">
    <cfRule type="expression" dxfId="6388" priority="49" stopIfTrue="1">
      <formula>AA13=CléCongé</formula>
    </cfRule>
    <cfRule type="expression" dxfId="6387" priority="48" stopIfTrue="1">
      <formula>AA13=CléPersonnel</formula>
    </cfRule>
    <cfRule type="expression" dxfId="6386" priority="47" stopIfTrue="1">
      <formula>AA13=CléMaladie</formula>
    </cfRule>
    <cfRule type="expression" dxfId="6385" priority="46" stopIfTrue="1">
      <formula>AA13=CléPersonnalisée1</formula>
    </cfRule>
    <cfRule type="expression" dxfId="6384" priority="45" stopIfTrue="1">
      <formula>AA13=CléPersonnalisée2</formula>
    </cfRule>
    <cfRule type="expression" priority="44" stopIfTrue="1">
      <formula>AA13=""</formula>
    </cfRule>
  </conditionalFormatting>
  <conditionalFormatting sqref="AB12:AB15">
    <cfRule type="expression" dxfId="6383" priority="41" stopIfTrue="1">
      <formula>AB12=CléMaladie</formula>
    </cfRule>
    <cfRule type="expression" dxfId="6382" priority="39" stopIfTrue="1">
      <formula>AB12=CléPersonnalisée2</formula>
    </cfRule>
    <cfRule type="expression" priority="38" stopIfTrue="1">
      <formula>AB12=""</formula>
    </cfRule>
    <cfRule type="expression" dxfId="6381" priority="40" stopIfTrue="1">
      <formula>AB12=CléPersonnalisée1</formula>
    </cfRule>
    <cfRule type="expression" priority="50" stopIfTrue="1">
      <formula>AB12=""</formula>
    </cfRule>
    <cfRule type="expression" dxfId="6380" priority="43" stopIfTrue="1">
      <formula>AB12=CléCongé</formula>
    </cfRule>
    <cfRule type="expression" dxfId="6379" priority="42" stopIfTrue="1">
      <formula>AB12=CléPersonnel</formula>
    </cfRule>
    <cfRule type="expression" dxfId="6378" priority="55" stopIfTrue="1">
      <formula>AB12=CléCongé</formula>
    </cfRule>
    <cfRule type="expression" dxfId="6377" priority="54" stopIfTrue="1">
      <formula>AB12=CléPersonnel</formula>
    </cfRule>
    <cfRule type="expression" dxfId="6376" priority="53" stopIfTrue="1">
      <formula>AB12=CléMaladie</formula>
    </cfRule>
    <cfRule type="expression" dxfId="6375" priority="52" stopIfTrue="1">
      <formula>AB12=CléPersonnalisée1</formula>
    </cfRule>
    <cfRule type="expression" dxfId="6374" priority="51" stopIfTrue="1">
      <formula>AB12=CléPersonnalisée2</formula>
    </cfRule>
  </conditionalFormatting>
  <conditionalFormatting sqref="AD4:AD9">
    <cfRule type="expression" priority="272" stopIfTrue="1">
      <formula>AD4=""</formula>
    </cfRule>
    <cfRule type="expression" dxfId="6373" priority="277" stopIfTrue="1">
      <formula>AD4=CléCongé</formula>
    </cfRule>
    <cfRule type="expression" dxfId="6372" priority="276" stopIfTrue="1">
      <formula>AD4=CléPersonnel</formula>
    </cfRule>
    <cfRule type="expression" dxfId="6371" priority="275" stopIfTrue="1">
      <formula>AD4=CléMaladie</formula>
    </cfRule>
    <cfRule type="expression" dxfId="6370" priority="274" stopIfTrue="1">
      <formula>AD4=CléPersonnalisée1</formula>
    </cfRule>
    <cfRule type="expression" dxfId="6369" priority="273" stopIfTrue="1">
      <formula>AD4=CléPersonnalisée2</formula>
    </cfRule>
  </conditionalFormatting>
  <conditionalFormatting sqref="AE4:AE9">
    <cfRule type="expression" dxfId="6368" priority="270" stopIfTrue="1">
      <formula>AE4=CléPersonnel</formula>
    </cfRule>
    <cfRule type="expression" dxfId="6367" priority="269" stopIfTrue="1">
      <formula>AE4=CléMaladie</formula>
    </cfRule>
    <cfRule type="expression" dxfId="6366" priority="268" stopIfTrue="1">
      <formula>AE4=CléPersonnalisée1</formula>
    </cfRule>
    <cfRule type="expression" dxfId="6365" priority="267" stopIfTrue="1">
      <formula>AE4=CléPersonnalisée2</formula>
    </cfRule>
    <cfRule type="expression" priority="266" stopIfTrue="1">
      <formula>AE4=""</formula>
    </cfRule>
    <cfRule type="expression" dxfId="6364" priority="271" stopIfTrue="1">
      <formula>AE4=CléCongé</formula>
    </cfRule>
  </conditionalFormatting>
  <conditionalFormatting sqref="AF4:AF9">
    <cfRule type="expression" priority="260" stopIfTrue="1">
      <formula>AF4=""</formula>
    </cfRule>
    <cfRule type="expression" dxfId="6363" priority="261" stopIfTrue="1">
      <formula>AF4=CléPersonnalisée2</formula>
    </cfRule>
    <cfRule type="expression" dxfId="6362" priority="262" stopIfTrue="1">
      <formula>AF4=CléPersonnalisée1</formula>
    </cfRule>
    <cfRule type="expression" dxfId="6361" priority="263" stopIfTrue="1">
      <formula>AF4=CléMaladie</formula>
    </cfRule>
    <cfRule type="expression" dxfId="6360" priority="264" stopIfTrue="1">
      <formula>AF4=CléPersonnel</formula>
    </cfRule>
    <cfRule type="expression" dxfId="6359" priority="265" stopIfTrue="1">
      <formula>AF4=CléCongé</formula>
    </cfRule>
  </conditionalFormatting>
  <conditionalFormatting sqref="AG4:AG16">
    <cfRule type="dataBar" priority="452">
      <dataBar>
        <cfvo type="min"/>
        <cfvo type="formula" val="DATEDIF(DATE(CalendarYear,2,1),DATE(CalendarYear,3,1),&quot;d&quot;)"/>
        <color theme="2" tint="-0.249977111117893"/>
      </dataBar>
      <extLst>
        <ext xmlns:x14="http://schemas.microsoft.com/office/spreadsheetml/2009/9/main" uri="{B025F937-C7B1-47D3-B67F-A62EFF666E3E}">
          <x14:id>{0B37C8F6-3765-4902-A64E-67D703001B43}</x14:id>
        </ext>
      </extLst>
    </cfRule>
  </conditionalFormatting>
  <dataValidations count="5">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726CECC4-AA45-4B26-A128-72D83DB6EF18}"/>
    <dataValidation allowBlank="1" showInputMessage="1" showErrorMessage="1" prompt="Calcule automatiquement le nombre total de jours d’absence d’un employé durant ce mois dans cette colonne" sqref="AG3" xr:uid="{A4A23ADE-93D4-4FC8-A91A-27ABD79E5CD8}"/>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D37F6597-A8F7-40BC-886B-9B2B17320A07}"/>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3B81D5FA-ECA1-488B-A377-7945A74FB102}"/>
    <dataValidation allowBlank="1" showInputMessage="1" showErrorMessage="1" prompt="Entrez l’année dans cette cellule" sqref="AG1" xr:uid="{FB5CFE37-2AD2-4D01-956E-88D13D36C987}"/>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B37C8F6-3765-4902-A64E-67D703001B43}">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6B0A-51DE-408B-9F97-298473CE7F7E}">
  <dimension ref="A1:AG17"/>
  <sheetViews>
    <sheetView workbookViewId="0">
      <selection activeCell="C4" sqref="C4:AB15"/>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68</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52</v>
      </c>
      <c r="C2" s="4" t="s">
        <v>53</v>
      </c>
      <c r="D2" s="4" t="s">
        <v>47</v>
      </c>
      <c r="E2" s="4" t="s">
        <v>48</v>
      </c>
      <c r="F2" s="4" t="s">
        <v>49</v>
      </c>
      <c r="G2" s="4" t="s">
        <v>50</v>
      </c>
      <c r="H2" s="4" t="s">
        <v>51</v>
      </c>
      <c r="I2" s="4" t="s">
        <v>52</v>
      </c>
      <c r="J2" s="4" t="s">
        <v>53</v>
      </c>
      <c r="K2" s="4" t="s">
        <v>47</v>
      </c>
      <c r="L2" s="4" t="s">
        <v>48</v>
      </c>
      <c r="M2" s="4" t="s">
        <v>49</v>
      </c>
      <c r="N2" s="4" t="s">
        <v>50</v>
      </c>
      <c r="O2" s="4" t="s">
        <v>51</v>
      </c>
      <c r="P2" s="4" t="s">
        <v>52</v>
      </c>
      <c r="Q2" s="4" t="s">
        <v>53</v>
      </c>
      <c r="R2" s="4" t="s">
        <v>47</v>
      </c>
      <c r="S2" s="4" t="s">
        <v>48</v>
      </c>
      <c r="T2" s="4" t="s">
        <v>49</v>
      </c>
      <c r="U2" s="4" t="s">
        <v>50</v>
      </c>
      <c r="V2" s="4" t="s">
        <v>51</v>
      </c>
      <c r="W2" s="4" t="s">
        <v>52</v>
      </c>
      <c r="X2" s="4" t="s">
        <v>53</v>
      </c>
      <c r="Y2" s="4" t="s">
        <v>47</v>
      </c>
      <c r="Z2" s="4" t="s">
        <v>48</v>
      </c>
      <c r="AA2" s="4" t="s">
        <v>49</v>
      </c>
      <c r="AB2" s="4" t="s">
        <v>50</v>
      </c>
      <c r="AC2" s="4" t="s">
        <v>51</v>
      </c>
      <c r="AD2" s="4" t="s">
        <v>52</v>
      </c>
      <c r="AE2" s="4" t="s">
        <v>53</v>
      </c>
      <c r="AF2" s="4" t="s">
        <v>47</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C4" s="12" t="s">
        <v>55</v>
      </c>
      <c r="D4" s="12" t="s">
        <v>55</v>
      </c>
      <c r="E4" s="13" t="s">
        <v>54</v>
      </c>
      <c r="F4" s="12" t="s">
        <v>55</v>
      </c>
      <c r="G4" s="12" t="s">
        <v>55</v>
      </c>
      <c r="H4" s="13" t="s">
        <v>54</v>
      </c>
      <c r="I4" s="13" t="s">
        <v>54</v>
      </c>
      <c r="J4" s="12" t="s">
        <v>55</v>
      </c>
      <c r="K4" s="12" t="s">
        <v>55</v>
      </c>
      <c r="L4" s="13" t="s">
        <v>54</v>
      </c>
      <c r="M4" s="12" t="s">
        <v>55</v>
      </c>
      <c r="N4" s="12" t="s">
        <v>55</v>
      </c>
      <c r="O4" s="13" t="s">
        <v>54</v>
      </c>
      <c r="P4" s="4"/>
      <c r="Q4" s="12" t="s">
        <v>55</v>
      </c>
      <c r="R4" s="12" t="s">
        <v>55</v>
      </c>
      <c r="S4" s="13" t="s">
        <v>54</v>
      </c>
      <c r="T4" s="12" t="s">
        <v>55</v>
      </c>
      <c r="U4" s="12" t="s">
        <v>55</v>
      </c>
      <c r="V4" s="4"/>
      <c r="W4" s="4"/>
      <c r="X4" s="12" t="s">
        <v>55</v>
      </c>
      <c r="Y4" s="12" t="s">
        <v>55</v>
      </c>
      <c r="Z4" s="4"/>
      <c r="AA4" s="12" t="s">
        <v>55</v>
      </c>
      <c r="AB4" s="12" t="s">
        <v>55</v>
      </c>
      <c r="AC4" s="13" t="s">
        <v>54</v>
      </c>
      <c r="AD4" s="13" t="s">
        <v>54</v>
      </c>
      <c r="AE4" s="12" t="s">
        <v>55</v>
      </c>
      <c r="AF4" s="12" t="s">
        <v>55</v>
      </c>
      <c r="AG4" s="7">
        <f>COUNTA(Septembre345678[[#This Row],[1]:[31]])</f>
        <v>26</v>
      </c>
    </row>
    <row r="5" spans="1:33" ht="50.1" customHeight="1" x14ac:dyDescent="0.25">
      <c r="A5" s="6" t="s">
        <v>34</v>
      </c>
      <c r="C5" s="12" t="s">
        <v>56</v>
      </c>
      <c r="D5" s="12" t="s">
        <v>56</v>
      </c>
      <c r="E5" s="13" t="s">
        <v>54</v>
      </c>
      <c r="F5" s="12" t="s">
        <v>56</v>
      </c>
      <c r="G5" s="12" t="s">
        <v>56</v>
      </c>
      <c r="H5" s="13" t="s">
        <v>54</v>
      </c>
      <c r="I5" s="13" t="s">
        <v>54</v>
      </c>
      <c r="J5" s="12" t="s">
        <v>56</v>
      </c>
      <c r="K5" s="12" t="s">
        <v>56</v>
      </c>
      <c r="L5" s="13" t="s">
        <v>54</v>
      </c>
      <c r="M5" s="12" t="s">
        <v>56</v>
      </c>
      <c r="N5" s="12" t="s">
        <v>56</v>
      </c>
      <c r="O5" s="13" t="s">
        <v>54</v>
      </c>
      <c r="P5" s="4"/>
      <c r="Q5" s="12" t="s">
        <v>56</v>
      </c>
      <c r="R5" s="12" t="s">
        <v>56</v>
      </c>
      <c r="S5" s="13" t="s">
        <v>54</v>
      </c>
      <c r="T5" s="12" t="s">
        <v>56</v>
      </c>
      <c r="U5" s="12" t="s">
        <v>56</v>
      </c>
      <c r="V5" s="4"/>
      <c r="W5" s="4"/>
      <c r="X5" s="12" t="s">
        <v>56</v>
      </c>
      <c r="Y5" s="12" t="s">
        <v>56</v>
      </c>
      <c r="Z5" s="4"/>
      <c r="AA5" s="12" t="s">
        <v>56</v>
      </c>
      <c r="AB5" s="12" t="s">
        <v>56</v>
      </c>
      <c r="AC5" s="13" t="s">
        <v>54</v>
      </c>
      <c r="AD5" s="13" t="s">
        <v>54</v>
      </c>
      <c r="AE5" s="12" t="s">
        <v>56</v>
      </c>
      <c r="AF5" s="12" t="s">
        <v>56</v>
      </c>
      <c r="AG5" s="7">
        <f>COUNTA(Septembre345678[[#This Row],[1]:[31]])</f>
        <v>26</v>
      </c>
    </row>
    <row r="6" spans="1:33" ht="50.1" customHeight="1" x14ac:dyDescent="0.25">
      <c r="A6" s="6" t="s">
        <v>35</v>
      </c>
      <c r="C6" s="12" t="s">
        <v>57</v>
      </c>
      <c r="D6" s="12" t="s">
        <v>57</v>
      </c>
      <c r="E6" s="4"/>
      <c r="F6" s="12" t="s">
        <v>57</v>
      </c>
      <c r="G6" s="12" t="s">
        <v>57</v>
      </c>
      <c r="H6" s="13" t="s">
        <v>54</v>
      </c>
      <c r="I6" s="13" t="s">
        <v>54</v>
      </c>
      <c r="J6" s="12" t="s">
        <v>57</v>
      </c>
      <c r="K6" s="12" t="s">
        <v>57</v>
      </c>
      <c r="L6" s="4"/>
      <c r="M6" s="12" t="s">
        <v>57</v>
      </c>
      <c r="N6" s="12" t="s">
        <v>57</v>
      </c>
      <c r="O6" s="13" t="s">
        <v>54</v>
      </c>
      <c r="P6" s="4"/>
      <c r="Q6" s="12" t="s">
        <v>57</v>
      </c>
      <c r="R6" s="12" t="s">
        <v>57</v>
      </c>
      <c r="S6" s="4"/>
      <c r="T6" s="12" t="s">
        <v>57</v>
      </c>
      <c r="U6" s="12" t="s">
        <v>57</v>
      </c>
      <c r="V6" s="4"/>
      <c r="W6" s="4"/>
      <c r="X6" s="12" t="s">
        <v>57</v>
      </c>
      <c r="Y6" s="12" t="s">
        <v>57</v>
      </c>
      <c r="Z6" s="4"/>
      <c r="AA6" s="12" t="s">
        <v>57</v>
      </c>
      <c r="AB6" s="12" t="s">
        <v>57</v>
      </c>
      <c r="AC6" s="13" t="s">
        <v>54</v>
      </c>
      <c r="AD6" s="13" t="s">
        <v>54</v>
      </c>
      <c r="AE6" s="12" t="s">
        <v>57</v>
      </c>
      <c r="AF6" s="12" t="s">
        <v>57</v>
      </c>
      <c r="AG6" s="7">
        <f>COUNTA(Septembre345678[[#This Row],[1]:[31]])</f>
        <v>23</v>
      </c>
    </row>
    <row r="7" spans="1:33" ht="50.1" customHeight="1" x14ac:dyDescent="0.25">
      <c r="A7" s="6" t="s">
        <v>36</v>
      </c>
      <c r="C7" s="12" t="s">
        <v>58</v>
      </c>
      <c r="D7" s="12" t="s">
        <v>58</v>
      </c>
      <c r="E7" s="4"/>
      <c r="F7" s="12" t="s">
        <v>58</v>
      </c>
      <c r="G7" s="12" t="s">
        <v>58</v>
      </c>
      <c r="H7" s="13" t="s">
        <v>54</v>
      </c>
      <c r="I7" s="13" t="s">
        <v>54</v>
      </c>
      <c r="J7" s="12" t="s">
        <v>58</v>
      </c>
      <c r="K7" s="12" t="s">
        <v>58</v>
      </c>
      <c r="L7" s="4"/>
      <c r="M7" s="12" t="s">
        <v>58</v>
      </c>
      <c r="N7" s="12" t="s">
        <v>58</v>
      </c>
      <c r="O7" s="13" t="s">
        <v>54</v>
      </c>
      <c r="P7" s="4"/>
      <c r="Q7" s="12" t="s">
        <v>58</v>
      </c>
      <c r="R7" s="12" t="s">
        <v>58</v>
      </c>
      <c r="S7" s="4"/>
      <c r="T7" s="12" t="s">
        <v>58</v>
      </c>
      <c r="U7" s="12" t="s">
        <v>58</v>
      </c>
      <c r="V7" s="4"/>
      <c r="W7" s="4"/>
      <c r="X7" s="12" t="s">
        <v>58</v>
      </c>
      <c r="Y7" s="12" t="s">
        <v>58</v>
      </c>
      <c r="Z7" s="4"/>
      <c r="AA7" s="12" t="s">
        <v>58</v>
      </c>
      <c r="AB7" s="12" t="s">
        <v>58</v>
      </c>
      <c r="AC7" s="13" t="s">
        <v>54</v>
      </c>
      <c r="AD7" s="13" t="s">
        <v>54</v>
      </c>
      <c r="AE7" s="12" t="s">
        <v>58</v>
      </c>
      <c r="AF7" s="12" t="s">
        <v>58</v>
      </c>
      <c r="AG7" s="7">
        <f>COUNTA(Septembre345678[[#This Row],[1]:[31]])</f>
        <v>23</v>
      </c>
    </row>
    <row r="8" spans="1:33" ht="50.1" customHeight="1" x14ac:dyDescent="0.25">
      <c r="A8" s="6" t="s">
        <v>37</v>
      </c>
      <c r="C8" s="12" t="s">
        <v>55</v>
      </c>
      <c r="D8" s="12" t="s">
        <v>55</v>
      </c>
      <c r="E8" s="4"/>
      <c r="F8" s="4"/>
      <c r="G8" s="4"/>
      <c r="H8" s="13" t="s">
        <v>54</v>
      </c>
      <c r="I8" s="13" t="s">
        <v>54</v>
      </c>
      <c r="J8" s="12" t="s">
        <v>55</v>
      </c>
      <c r="K8" s="12" t="s">
        <v>55</v>
      </c>
      <c r="L8" s="4"/>
      <c r="M8" s="4"/>
      <c r="N8" s="4"/>
      <c r="O8" s="13" t="s">
        <v>54</v>
      </c>
      <c r="P8" s="4"/>
      <c r="Q8" s="12" t="s">
        <v>55</v>
      </c>
      <c r="R8" s="12" t="s">
        <v>55</v>
      </c>
      <c r="S8" s="4"/>
      <c r="T8" s="4"/>
      <c r="U8" s="4"/>
      <c r="V8" s="4"/>
      <c r="W8" s="4"/>
      <c r="X8" s="12" t="s">
        <v>55</v>
      </c>
      <c r="Y8" s="12" t="s">
        <v>55</v>
      </c>
      <c r="Z8" s="4"/>
      <c r="AA8" s="4"/>
      <c r="AB8" s="4"/>
      <c r="AC8" s="13" t="s">
        <v>54</v>
      </c>
      <c r="AD8" s="13" t="s">
        <v>54</v>
      </c>
      <c r="AE8" s="12" t="s">
        <v>55</v>
      </c>
      <c r="AF8" s="12" t="s">
        <v>55</v>
      </c>
      <c r="AG8" s="7">
        <f>COUNTA(Septembre345678[[#This Row],[1]:[31]])</f>
        <v>15</v>
      </c>
    </row>
    <row r="9" spans="1:33" ht="50.1" customHeight="1" thickBot="1" x14ac:dyDescent="0.3">
      <c r="A9" s="6" t="s">
        <v>38</v>
      </c>
      <c r="C9" s="12"/>
      <c r="D9" s="12"/>
      <c r="E9" s="4"/>
      <c r="F9" s="4"/>
      <c r="G9" s="4"/>
      <c r="H9" s="13" t="s">
        <v>54</v>
      </c>
      <c r="I9" s="13" t="s">
        <v>54</v>
      </c>
      <c r="J9" s="12"/>
      <c r="K9" s="12"/>
      <c r="L9" s="4"/>
      <c r="M9" s="4"/>
      <c r="N9" s="4"/>
      <c r="O9" s="13" t="s">
        <v>54</v>
      </c>
      <c r="P9" s="4"/>
      <c r="Q9" s="12"/>
      <c r="R9" s="12"/>
      <c r="S9" s="4"/>
      <c r="T9" s="4"/>
      <c r="U9" s="4"/>
      <c r="V9" s="4"/>
      <c r="W9" s="4"/>
      <c r="X9" s="12"/>
      <c r="Y9" s="12"/>
      <c r="Z9" s="4"/>
      <c r="AA9" s="4"/>
      <c r="AB9" s="4"/>
      <c r="AC9" s="13" t="s">
        <v>54</v>
      </c>
      <c r="AD9" s="13" t="s">
        <v>54</v>
      </c>
      <c r="AE9" s="12"/>
      <c r="AF9" s="12"/>
      <c r="AG9" s="11">
        <f>COUNTA(Septembre345678[[#This Row],[1]:[31]])</f>
        <v>5</v>
      </c>
    </row>
    <row r="10" spans="1:33" ht="50.1" customHeight="1" thickTop="1" thickBot="1" x14ac:dyDescent="0.3">
      <c r="A10" s="6" t="s">
        <v>39</v>
      </c>
      <c r="C10" s="4"/>
      <c r="D10" s="4"/>
      <c r="E10" s="4"/>
      <c r="F10" s="13" t="s">
        <v>54</v>
      </c>
      <c r="G10" s="4"/>
      <c r="H10" s="13" t="s">
        <v>54</v>
      </c>
      <c r="I10" s="13" t="s">
        <v>54</v>
      </c>
      <c r="J10" s="4"/>
      <c r="K10" s="4"/>
      <c r="L10" s="4"/>
      <c r="M10" s="13" t="s">
        <v>54</v>
      </c>
      <c r="N10" s="4"/>
      <c r="O10" s="13" t="s">
        <v>54</v>
      </c>
      <c r="P10" s="4"/>
      <c r="Q10" s="4"/>
      <c r="R10" s="4"/>
      <c r="S10" s="4"/>
      <c r="T10" s="13" t="s">
        <v>54</v>
      </c>
      <c r="U10" s="4"/>
      <c r="V10" s="4"/>
      <c r="W10" s="4"/>
      <c r="X10" s="4"/>
      <c r="Y10" s="4"/>
      <c r="Z10" s="4"/>
      <c r="AA10" s="13" t="s">
        <v>54</v>
      </c>
      <c r="AB10" s="4"/>
      <c r="AC10" s="13" t="s">
        <v>54</v>
      </c>
      <c r="AD10" s="13" t="s">
        <v>54</v>
      </c>
      <c r="AE10" s="4"/>
      <c r="AF10" s="4"/>
      <c r="AG10" s="11">
        <f>COUNTA(Septembre345678[[#This Row],[1]:[31]])</f>
        <v>9</v>
      </c>
    </row>
    <row r="11" spans="1:33" ht="50.1" customHeight="1" thickTop="1" thickBot="1" x14ac:dyDescent="0.3">
      <c r="A11" s="6" t="s">
        <v>40</v>
      </c>
      <c r="C11" s="4"/>
      <c r="D11" s="4"/>
      <c r="E11" s="4"/>
      <c r="F11" s="13" t="s">
        <v>54</v>
      </c>
      <c r="G11" s="4"/>
      <c r="H11" s="13" t="s">
        <v>54</v>
      </c>
      <c r="I11" s="13" t="s">
        <v>54</v>
      </c>
      <c r="J11" s="4"/>
      <c r="K11" s="4"/>
      <c r="L11" s="4"/>
      <c r="M11" s="13" t="s">
        <v>54</v>
      </c>
      <c r="N11" s="4"/>
      <c r="O11" s="13" t="s">
        <v>54</v>
      </c>
      <c r="P11" s="4"/>
      <c r="Q11" s="4"/>
      <c r="R11" s="4"/>
      <c r="S11" s="4"/>
      <c r="T11" s="13" t="s">
        <v>54</v>
      </c>
      <c r="U11" s="4"/>
      <c r="V11" s="4"/>
      <c r="W11" s="4"/>
      <c r="X11" s="4"/>
      <c r="Y11" s="4"/>
      <c r="Z11" s="4"/>
      <c r="AA11" s="13" t="s">
        <v>54</v>
      </c>
      <c r="AB11" s="4"/>
      <c r="AC11" s="13" t="s">
        <v>54</v>
      </c>
      <c r="AD11" s="13" t="s">
        <v>54</v>
      </c>
      <c r="AE11" s="4"/>
      <c r="AF11" s="4"/>
      <c r="AG11" s="11">
        <f>COUNTA(Septembre345678[[#This Row],[1]:[31]])</f>
        <v>9</v>
      </c>
    </row>
    <row r="12" spans="1:33" ht="50.1" customHeight="1" thickTop="1" thickBot="1" x14ac:dyDescent="0.3">
      <c r="A12" s="6" t="s">
        <v>41</v>
      </c>
      <c r="C12" s="4"/>
      <c r="D12" s="13" t="s">
        <v>54</v>
      </c>
      <c r="E12" s="4"/>
      <c r="F12" s="4"/>
      <c r="G12" s="4"/>
      <c r="H12" s="13" t="s">
        <v>54</v>
      </c>
      <c r="I12" s="13" t="s">
        <v>54</v>
      </c>
      <c r="J12" s="4"/>
      <c r="K12" s="13" t="s">
        <v>54</v>
      </c>
      <c r="L12" s="4"/>
      <c r="M12" s="4"/>
      <c r="N12" s="4"/>
      <c r="O12" s="13" t="s">
        <v>54</v>
      </c>
      <c r="P12" s="4"/>
      <c r="Q12" s="4"/>
      <c r="R12" s="13" t="s">
        <v>54</v>
      </c>
      <c r="S12" s="4"/>
      <c r="T12" s="4"/>
      <c r="U12" s="4"/>
      <c r="V12" s="4"/>
      <c r="W12" s="4"/>
      <c r="X12" s="4"/>
      <c r="Y12" s="13" t="s">
        <v>54</v>
      </c>
      <c r="Z12" s="4"/>
      <c r="AA12" s="4"/>
      <c r="AB12" s="4"/>
      <c r="AC12" s="13" t="s">
        <v>54</v>
      </c>
      <c r="AD12" s="13" t="s">
        <v>54</v>
      </c>
      <c r="AE12" s="4"/>
      <c r="AF12" s="13" t="s">
        <v>54</v>
      </c>
      <c r="AG12" s="11">
        <f>COUNTA(Septembre345678[[#This Row],[1]:[31]])</f>
        <v>10</v>
      </c>
    </row>
    <row r="13" spans="1:33" ht="50.1" customHeight="1" thickTop="1" x14ac:dyDescent="0.25">
      <c r="A13" s="6" t="s">
        <v>42</v>
      </c>
      <c r="C13" s="13" t="s">
        <v>54</v>
      </c>
      <c r="D13" s="13" t="s">
        <v>54</v>
      </c>
      <c r="E13" s="4"/>
      <c r="F13" s="4"/>
      <c r="G13" s="4"/>
      <c r="H13" s="13" t="s">
        <v>54</v>
      </c>
      <c r="I13" s="13" t="s">
        <v>54</v>
      </c>
      <c r="J13" s="13" t="s">
        <v>54</v>
      </c>
      <c r="K13" s="13" t="s">
        <v>54</v>
      </c>
      <c r="L13" s="4"/>
      <c r="M13" s="4"/>
      <c r="N13" s="4"/>
      <c r="O13" s="13" t="s">
        <v>54</v>
      </c>
      <c r="P13" s="4"/>
      <c r="Q13" s="13" t="s">
        <v>54</v>
      </c>
      <c r="R13" s="13" t="s">
        <v>54</v>
      </c>
      <c r="S13" s="4"/>
      <c r="T13" s="4"/>
      <c r="U13" s="4"/>
      <c r="V13" s="4"/>
      <c r="W13" s="4"/>
      <c r="X13" s="13" t="s">
        <v>54</v>
      </c>
      <c r="Y13" s="13" t="s">
        <v>54</v>
      </c>
      <c r="Z13" s="4"/>
      <c r="AA13" s="4"/>
      <c r="AB13" s="4"/>
      <c r="AC13" s="13" t="s">
        <v>54</v>
      </c>
      <c r="AD13" s="13" t="s">
        <v>54</v>
      </c>
      <c r="AE13" s="13" t="s">
        <v>54</v>
      </c>
      <c r="AF13" s="13" t="s">
        <v>54</v>
      </c>
      <c r="AG13" s="7">
        <f>COUNTA(Septembre345678[[#This Row],[1]:[31]])</f>
        <v>15</v>
      </c>
    </row>
    <row r="14" spans="1:33" ht="50.1" customHeight="1" thickBot="1" x14ac:dyDescent="0.3">
      <c r="A14" s="6" t="s">
        <v>43</v>
      </c>
      <c r="C14" s="13" t="s">
        <v>54</v>
      </c>
      <c r="D14" s="13" t="s">
        <v>54</v>
      </c>
      <c r="E14" s="4"/>
      <c r="F14" s="4"/>
      <c r="G14" s="4"/>
      <c r="H14" s="13" t="s">
        <v>54</v>
      </c>
      <c r="I14" s="13" t="s">
        <v>54</v>
      </c>
      <c r="J14" s="13" t="s">
        <v>54</v>
      </c>
      <c r="K14" s="13" t="s">
        <v>54</v>
      </c>
      <c r="L14" s="4"/>
      <c r="M14" s="4"/>
      <c r="N14" s="4"/>
      <c r="O14" s="13" t="s">
        <v>54</v>
      </c>
      <c r="P14" s="4"/>
      <c r="Q14" s="13" t="s">
        <v>54</v>
      </c>
      <c r="R14" s="13" t="s">
        <v>54</v>
      </c>
      <c r="S14" s="4"/>
      <c r="T14" s="4"/>
      <c r="U14" s="4"/>
      <c r="V14" s="4"/>
      <c r="W14" s="4"/>
      <c r="X14" s="13" t="s">
        <v>54</v>
      </c>
      <c r="Y14" s="13" t="s">
        <v>54</v>
      </c>
      <c r="Z14" s="4"/>
      <c r="AA14" s="4"/>
      <c r="AB14" s="4"/>
      <c r="AC14" s="13" t="s">
        <v>54</v>
      </c>
      <c r="AD14" s="13" t="s">
        <v>54</v>
      </c>
      <c r="AE14" s="13" t="s">
        <v>54</v>
      </c>
      <c r="AF14" s="13" t="s">
        <v>54</v>
      </c>
      <c r="AG14" s="11">
        <f>COUNTA(Septembre345678[[#This Row],[1]:[31]])</f>
        <v>15</v>
      </c>
    </row>
    <row r="15" spans="1:33" ht="50.1" customHeight="1" thickTop="1" thickBot="1" x14ac:dyDescent="0.3">
      <c r="A15" s="6" t="s">
        <v>44</v>
      </c>
      <c r="C15" s="4"/>
      <c r="D15" s="13" t="s">
        <v>54</v>
      </c>
      <c r="E15" s="4"/>
      <c r="F15" s="4"/>
      <c r="G15" s="4"/>
      <c r="H15" s="13" t="s">
        <v>54</v>
      </c>
      <c r="I15" s="13" t="s">
        <v>54</v>
      </c>
      <c r="J15" s="4"/>
      <c r="K15" s="13" t="s">
        <v>54</v>
      </c>
      <c r="L15" s="4"/>
      <c r="M15" s="4"/>
      <c r="N15" s="4"/>
      <c r="O15" s="13" t="s">
        <v>54</v>
      </c>
      <c r="P15" s="4"/>
      <c r="Q15" s="4"/>
      <c r="R15" s="13" t="s">
        <v>54</v>
      </c>
      <c r="S15" s="4"/>
      <c r="T15" s="4"/>
      <c r="U15" s="4"/>
      <c r="V15" s="4"/>
      <c r="W15" s="4"/>
      <c r="X15" s="4"/>
      <c r="Y15" s="13" t="s">
        <v>54</v>
      </c>
      <c r="Z15" s="4"/>
      <c r="AA15" s="4"/>
      <c r="AB15" s="4"/>
      <c r="AC15" s="13" t="s">
        <v>54</v>
      </c>
      <c r="AD15" s="13" t="s">
        <v>54</v>
      </c>
      <c r="AE15" s="4"/>
      <c r="AF15" s="13" t="s">
        <v>54</v>
      </c>
      <c r="AG15" s="11">
        <f>COUNTA(Septembre345678[[#This Row],[1]:[31]])</f>
        <v>10</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COUNTA(Septembre345678[[#This Row],[1]:[31]])</f>
        <v>0</v>
      </c>
    </row>
    <row r="17" spans="1:33" x14ac:dyDescent="0.25">
      <c r="A17" s="9"/>
      <c r="B17" s="10">
        <f>SUBTOTAL(103,Septembre345678[1])</f>
        <v>0</v>
      </c>
      <c r="C17" s="10">
        <f>SUBTOTAL(103,Septembre345678[2])</f>
        <v>7</v>
      </c>
      <c r="D17" s="10">
        <f>SUBTOTAL(103,Septembre345678[3])</f>
        <v>9</v>
      </c>
      <c r="E17" s="10">
        <f>SUBTOTAL(103,Septembre345678[4])</f>
        <v>2</v>
      </c>
      <c r="F17" s="10">
        <f>SUBTOTAL(103,Septembre345678[5])</f>
        <v>6</v>
      </c>
      <c r="G17" s="10">
        <f>SUBTOTAL(103,Septembre345678[6])</f>
        <v>4</v>
      </c>
      <c r="H17" s="10">
        <f>SUBTOTAL(103,Septembre345678[7])</f>
        <v>12</v>
      </c>
      <c r="I17" s="10">
        <f>SUBTOTAL(103,Septembre345678[8])</f>
        <v>12</v>
      </c>
      <c r="J17" s="10">
        <f>SUBTOTAL(103,Septembre345678[9])</f>
        <v>7</v>
      </c>
      <c r="K17" s="10">
        <f>SUBTOTAL(103,Septembre345678[10])</f>
        <v>9</v>
      </c>
      <c r="L17" s="10">
        <f>SUBTOTAL(103,Septembre345678[11])</f>
        <v>2</v>
      </c>
      <c r="M17" s="10">
        <f>SUBTOTAL(103,Septembre345678[12])</f>
        <v>6</v>
      </c>
      <c r="N17" s="10">
        <f>SUBTOTAL(103,Septembre345678[13])</f>
        <v>4</v>
      </c>
      <c r="O17" s="10">
        <f>SUBTOTAL(103,Septembre345678[14])</f>
        <v>12</v>
      </c>
      <c r="P17" s="10">
        <f>SUBTOTAL(103,Septembre345678[15])</f>
        <v>0</v>
      </c>
      <c r="Q17" s="10">
        <f>SUBTOTAL(103,Septembre345678[16])</f>
        <v>7</v>
      </c>
      <c r="R17" s="10">
        <f>SUBTOTAL(103,Septembre345678[17])</f>
        <v>9</v>
      </c>
      <c r="S17" s="10">
        <f>SUBTOTAL(103,Septembre345678[18])</f>
        <v>2</v>
      </c>
      <c r="T17" s="10">
        <f>SUBTOTAL(103,Septembre345678[19])</f>
        <v>6</v>
      </c>
      <c r="U17" s="10">
        <f>SUBTOTAL(103,Septembre345678[20])</f>
        <v>4</v>
      </c>
      <c r="V17" s="10">
        <f>SUBTOTAL(103,Septembre345678[21])</f>
        <v>0</v>
      </c>
      <c r="W17" s="10">
        <f>SUBTOTAL(103,Septembre345678[22])</f>
        <v>0</v>
      </c>
      <c r="X17" s="10">
        <f>SUBTOTAL(103,Septembre345678[23])</f>
        <v>7</v>
      </c>
      <c r="Y17" s="10">
        <f>SUBTOTAL(103,Septembre345678[24])</f>
        <v>9</v>
      </c>
      <c r="Z17" s="10">
        <f>SUBTOTAL(103,Septembre345678[25])</f>
        <v>0</v>
      </c>
      <c r="AA17" s="10">
        <f>SUBTOTAL(103,Septembre345678[26])</f>
        <v>6</v>
      </c>
      <c r="AB17" s="10">
        <f>SUBTOTAL(103,Septembre345678[27])</f>
        <v>4</v>
      </c>
      <c r="AC17" s="10">
        <f>SUBTOTAL(103,Septembre345678[28])</f>
        <v>12</v>
      </c>
      <c r="AD17" s="10">
        <f>SUBTOTAL(103,Septembre345678[29])</f>
        <v>12</v>
      </c>
      <c r="AE17" s="10">
        <f>SUBTOTAL(109,Septembre345678[30])</f>
        <v>0</v>
      </c>
      <c r="AF17" s="10">
        <f>SUBTOTAL(109,Septembre345678[31])</f>
        <v>0</v>
      </c>
      <c r="AG17" s="10">
        <f>SUBTOTAL(109,Septembre345678[Total des jours])</f>
        <v>186</v>
      </c>
    </row>
  </sheetData>
  <mergeCells count="1">
    <mergeCell ref="B1:AF1"/>
  </mergeCells>
  <phoneticPr fontId="5" type="noConversion"/>
  <conditionalFormatting sqref="C12:C15">
    <cfRule type="expression" priority="169" stopIfTrue="1">
      <formula>C12=""</formula>
    </cfRule>
    <cfRule type="expression" dxfId="6358" priority="174" stopIfTrue="1">
      <formula>C12=CléCongé</formula>
    </cfRule>
    <cfRule type="expression" dxfId="6357" priority="170" stopIfTrue="1">
      <formula>C12=CléPersonnalisée2</formula>
    </cfRule>
    <cfRule type="expression" dxfId="6356" priority="171" stopIfTrue="1">
      <formula>C12=CléPersonnalisée1</formula>
    </cfRule>
    <cfRule type="expression" dxfId="6355" priority="172" stopIfTrue="1">
      <formula>C12=CléMaladie</formula>
    </cfRule>
    <cfRule type="expression" dxfId="6354" priority="173" stopIfTrue="1">
      <formula>C12=CléPersonnel</formula>
    </cfRule>
  </conditionalFormatting>
  <conditionalFormatting sqref="C4:AB4 L4:M15 AC4:AF15 C5:G9 J5:N9 H5:I15 O5:AB15">
    <cfRule type="expression" dxfId="6353" priority="648" stopIfTrue="1">
      <formula>C4=CléCongé</formula>
    </cfRule>
    <cfRule type="expression" dxfId="6352" priority="647" stopIfTrue="1">
      <formula>C4=CléPersonnel</formula>
    </cfRule>
    <cfRule type="expression" dxfId="6351" priority="646" stopIfTrue="1">
      <formula>C4=CléMaladie</formula>
    </cfRule>
    <cfRule type="expression" dxfId="6350" priority="645" stopIfTrue="1">
      <formula>C4=CléPersonnalisée1</formula>
    </cfRule>
    <cfRule type="expression" dxfId="6349" priority="644" stopIfTrue="1">
      <formula>C4=CléPersonnalisée2</formula>
    </cfRule>
  </conditionalFormatting>
  <conditionalFormatting sqref="D12:D15">
    <cfRule type="expression" dxfId="6348" priority="146" stopIfTrue="1">
      <formula>D12=CléPersonnalisée2</formula>
    </cfRule>
    <cfRule type="expression" priority="145" stopIfTrue="1">
      <formula>D12=""</formula>
    </cfRule>
    <cfRule type="expression" dxfId="6347" priority="147" stopIfTrue="1">
      <formula>D12=CléPersonnalisée1</formula>
    </cfRule>
    <cfRule type="expression" dxfId="6346" priority="148" stopIfTrue="1">
      <formula>D12=CléMaladie</formula>
    </cfRule>
    <cfRule type="expression" dxfId="6345" priority="149" stopIfTrue="1">
      <formula>D12=CléPersonnel</formula>
    </cfRule>
    <cfRule type="expression" dxfId="6344" priority="444" stopIfTrue="1">
      <formula>D12=CléCongé</formula>
    </cfRule>
    <cfRule type="expression" dxfId="6343" priority="443" stopIfTrue="1">
      <formula>D12=CléPersonnel</formula>
    </cfRule>
    <cfRule type="expression" dxfId="6342" priority="442" stopIfTrue="1">
      <formula>D12=CléMaladie</formula>
    </cfRule>
    <cfRule type="expression" dxfId="6341" priority="441" stopIfTrue="1">
      <formula>D12=CléPersonnalisée1</formula>
    </cfRule>
    <cfRule type="expression" dxfId="6340" priority="440" stopIfTrue="1">
      <formula>D12=CléPersonnalisée2</formula>
    </cfRule>
    <cfRule type="expression" priority="439" stopIfTrue="1">
      <formula>D12=""</formula>
    </cfRule>
    <cfRule type="expression" dxfId="6339" priority="150" stopIfTrue="1">
      <formula>D12=CléCongé</formula>
    </cfRule>
  </conditionalFormatting>
  <conditionalFormatting sqref="E4:E5">
    <cfRule type="expression" dxfId="6338" priority="123" stopIfTrue="1">
      <formula>E4=CléPersonnalisée1</formula>
    </cfRule>
    <cfRule type="expression" dxfId="6337" priority="124" stopIfTrue="1">
      <formula>E4=CléMaladie</formula>
    </cfRule>
    <cfRule type="expression" dxfId="6336" priority="125" stopIfTrue="1">
      <formula>E4=CléPersonnel</formula>
    </cfRule>
    <cfRule type="expression" dxfId="6335" priority="126" stopIfTrue="1">
      <formula>E4=CléCongé</formula>
    </cfRule>
    <cfRule type="expression" priority="121" stopIfTrue="1">
      <formula>E4=""</formula>
    </cfRule>
    <cfRule type="expression" dxfId="6334" priority="122" stopIfTrue="1">
      <formula>E4=CléPersonnalisée2</formula>
    </cfRule>
  </conditionalFormatting>
  <conditionalFormatting sqref="E12:E15">
    <cfRule type="expression" dxfId="6333" priority="420" stopIfTrue="1">
      <formula>E12=CléCongé</formula>
    </cfRule>
    <cfRule type="expression" dxfId="6332" priority="419" stopIfTrue="1">
      <formula>E12=CléPersonnel</formula>
    </cfRule>
    <cfRule type="expression" dxfId="6331" priority="418" stopIfTrue="1">
      <formula>E12=CléMaladie</formula>
    </cfRule>
    <cfRule type="expression" dxfId="6330" priority="417" stopIfTrue="1">
      <formula>E12=CléPersonnalisée1</formula>
    </cfRule>
    <cfRule type="expression" dxfId="6329" priority="416" stopIfTrue="1">
      <formula>E12=CléPersonnalisée2</formula>
    </cfRule>
    <cfRule type="expression" priority="415" stopIfTrue="1">
      <formula>E12=""</formula>
    </cfRule>
  </conditionalFormatting>
  <conditionalFormatting sqref="F4:F5">
    <cfRule type="expression" priority="391" stopIfTrue="1">
      <formula>F4=""</formula>
    </cfRule>
    <cfRule type="expression" dxfId="6328" priority="396" stopIfTrue="1">
      <formula>F4=CléCongé</formula>
    </cfRule>
    <cfRule type="expression" dxfId="6327" priority="395" stopIfTrue="1">
      <formula>F4=CléPersonnel</formula>
    </cfRule>
    <cfRule type="expression" dxfId="6326" priority="394" stopIfTrue="1">
      <formula>F4=CléMaladie</formula>
    </cfRule>
    <cfRule type="expression" dxfId="6325" priority="393" stopIfTrue="1">
      <formula>F4=CléPersonnalisée1</formula>
    </cfRule>
    <cfRule type="expression" dxfId="6324" priority="392" stopIfTrue="1">
      <formula>F4=CléPersonnalisée2</formula>
    </cfRule>
  </conditionalFormatting>
  <conditionalFormatting sqref="F10:F11">
    <cfRule type="expression" priority="91" stopIfTrue="1">
      <formula>F10=""</formula>
    </cfRule>
    <cfRule type="expression" dxfId="6323" priority="93" stopIfTrue="1">
      <formula>F10=CléPersonnalisée1</formula>
    </cfRule>
    <cfRule type="expression" dxfId="6322" priority="92" stopIfTrue="1">
      <formula>F10=CléPersonnalisée2</formula>
    </cfRule>
    <cfRule type="expression" dxfId="6321" priority="94" stopIfTrue="1">
      <formula>F10=CléMaladie</formula>
    </cfRule>
    <cfRule type="expression" dxfId="6320" priority="95" stopIfTrue="1">
      <formula>F10=CléPersonnel</formula>
    </cfRule>
    <cfRule type="expression" dxfId="6319" priority="96" stopIfTrue="1">
      <formula>F10=CléCongé</formula>
    </cfRule>
  </conditionalFormatting>
  <conditionalFormatting sqref="F12:F15">
    <cfRule type="expression" priority="301" stopIfTrue="1">
      <formula>F12=""</formula>
    </cfRule>
    <cfRule type="expression" dxfId="6318" priority="302" stopIfTrue="1">
      <formula>F12=CléPersonnalisée2</formula>
    </cfRule>
    <cfRule type="expression" dxfId="6317" priority="303" stopIfTrue="1">
      <formula>F12=CléPersonnalisée1</formula>
    </cfRule>
    <cfRule type="expression" dxfId="6316" priority="304" stopIfTrue="1">
      <formula>F12=CléMaladie</formula>
    </cfRule>
    <cfRule type="expression" dxfId="6315" priority="305" stopIfTrue="1">
      <formula>F12=CléPersonnel</formula>
    </cfRule>
    <cfRule type="expression" dxfId="6314" priority="306" stopIfTrue="1">
      <formula>F12=CléCongé</formula>
    </cfRule>
  </conditionalFormatting>
  <conditionalFormatting sqref="F13:F14">
    <cfRule type="expression" dxfId="6313" priority="224" stopIfTrue="1">
      <formula>F13=CléPersonnalisée2</formula>
    </cfRule>
    <cfRule type="expression" priority="223" stopIfTrue="1">
      <formula>F13=""</formula>
    </cfRule>
    <cfRule type="expression" dxfId="6312" priority="228" stopIfTrue="1">
      <formula>F13=CléCongé</formula>
    </cfRule>
    <cfRule type="expression" dxfId="6311" priority="227" stopIfTrue="1">
      <formula>F13=CléPersonnel</formula>
    </cfRule>
    <cfRule type="expression" dxfId="6310" priority="226" stopIfTrue="1">
      <formula>F13=CléMaladie</formula>
    </cfRule>
    <cfRule type="expression" dxfId="6309" priority="225" stopIfTrue="1">
      <formula>F13=CléPersonnalisée1</formula>
    </cfRule>
  </conditionalFormatting>
  <conditionalFormatting sqref="G10:G15">
    <cfRule type="expression" dxfId="6308" priority="282" stopIfTrue="1">
      <formula>G10=CléCongé</formula>
    </cfRule>
    <cfRule type="expression" dxfId="6307" priority="281" stopIfTrue="1">
      <formula>G10=CléPersonnel</formula>
    </cfRule>
    <cfRule type="expression" priority="277" stopIfTrue="1">
      <formula>G10=""</formula>
    </cfRule>
    <cfRule type="expression" dxfId="6306" priority="278" stopIfTrue="1">
      <formula>G10=CléPersonnalisée2</formula>
    </cfRule>
    <cfRule type="expression" dxfId="6305" priority="279" stopIfTrue="1">
      <formula>G10=CléPersonnalisée1</formula>
    </cfRule>
    <cfRule type="expression" dxfId="6304" priority="280" stopIfTrue="1">
      <formula>G10=CléMaladie</formula>
    </cfRule>
  </conditionalFormatting>
  <conditionalFormatting sqref="G12:G15">
    <cfRule type="expression" dxfId="6303" priority="593" stopIfTrue="1">
      <formula>G12=CléPersonnel</formula>
    </cfRule>
    <cfRule type="expression" dxfId="6302" priority="592" stopIfTrue="1">
      <formula>G12=CléMaladie</formula>
    </cfRule>
    <cfRule type="expression" dxfId="6301" priority="591" stopIfTrue="1">
      <formula>G12=CléPersonnalisée1</formula>
    </cfRule>
    <cfRule type="expression" priority="589" stopIfTrue="1">
      <formula>G12=""</formula>
    </cfRule>
    <cfRule type="expression" dxfId="6300" priority="208" stopIfTrue="1">
      <formula>G12=CléMaladie</formula>
    </cfRule>
    <cfRule type="expression" dxfId="6299" priority="590" stopIfTrue="1">
      <formula>G12=CléPersonnalisée2</formula>
    </cfRule>
    <cfRule type="expression" dxfId="6298" priority="594" stopIfTrue="1">
      <formula>G12=CléCongé</formula>
    </cfRule>
    <cfRule type="expression" priority="205" stopIfTrue="1">
      <formula>G12=""</formula>
    </cfRule>
    <cfRule type="expression" dxfId="6297" priority="206" stopIfTrue="1">
      <formula>G12=CléPersonnalisée2</formula>
    </cfRule>
    <cfRule type="expression" dxfId="6296" priority="207" stopIfTrue="1">
      <formula>G12=CléPersonnalisée1</formula>
    </cfRule>
    <cfRule type="expression" dxfId="6295" priority="209" stopIfTrue="1">
      <formula>G12=CléPersonnel</formula>
    </cfRule>
    <cfRule type="expression" dxfId="6294" priority="210" stopIfTrue="1">
      <formula>G12=CléCongé</formula>
    </cfRule>
  </conditionalFormatting>
  <conditionalFormatting sqref="G13:G14">
    <cfRule type="expression" dxfId="6293" priority="498" stopIfTrue="1">
      <formula>G13=CléCongé</formula>
    </cfRule>
    <cfRule type="expression" dxfId="6292" priority="497" stopIfTrue="1">
      <formula>G13=CléPersonnel</formula>
    </cfRule>
    <cfRule type="expression" dxfId="6291" priority="494" stopIfTrue="1">
      <formula>G13=CléPersonnalisée2</formula>
    </cfRule>
    <cfRule type="expression" dxfId="6290" priority="495" stopIfTrue="1">
      <formula>G13=CléPersonnalisée1</formula>
    </cfRule>
    <cfRule type="expression" dxfId="6289" priority="496" stopIfTrue="1">
      <formula>G13=CléMaladie</formula>
    </cfRule>
    <cfRule type="expression" priority="493" stopIfTrue="1">
      <formula>G13=""</formula>
    </cfRule>
  </conditionalFormatting>
  <conditionalFormatting sqref="H4:I15">
    <cfRule type="expression" priority="187" stopIfTrue="1">
      <formula>H4=""</formula>
    </cfRule>
    <cfRule type="expression" dxfId="6288" priority="256" stopIfTrue="1">
      <formula>H4=CléMaladie</formula>
    </cfRule>
    <cfRule type="expression" dxfId="6287" priority="255" stopIfTrue="1">
      <formula>H4=CléPersonnalisée1</formula>
    </cfRule>
    <cfRule type="expression" dxfId="6286" priority="254" stopIfTrue="1">
      <formula>H4=CléPersonnalisée2</formula>
    </cfRule>
    <cfRule type="expression" dxfId="6285" priority="258" stopIfTrue="1">
      <formula>H4=CléCongé</formula>
    </cfRule>
    <cfRule type="expression" priority="253" stopIfTrue="1">
      <formula>H4=""</formula>
    </cfRule>
    <cfRule type="expression" dxfId="6284" priority="192" stopIfTrue="1">
      <formula>H4=CléCongé</formula>
    </cfRule>
    <cfRule type="expression" dxfId="6283" priority="191" stopIfTrue="1">
      <formula>H4=CléPersonnel</formula>
    </cfRule>
    <cfRule type="expression" dxfId="6282" priority="190" stopIfTrue="1">
      <formula>H4=CléMaladie</formula>
    </cfRule>
    <cfRule type="expression" dxfId="6281" priority="189" stopIfTrue="1">
      <formula>H4=CléPersonnalisée1</formula>
    </cfRule>
    <cfRule type="expression" dxfId="6280" priority="257" stopIfTrue="1">
      <formula>H4=CléPersonnel</formula>
    </cfRule>
    <cfRule type="expression" dxfId="6279" priority="188" stopIfTrue="1">
      <formula>H4=CléPersonnalisée2</formula>
    </cfRule>
  </conditionalFormatting>
  <conditionalFormatting sqref="I4:I15">
    <cfRule type="expression" dxfId="6278" priority="543" stopIfTrue="1">
      <formula>I4=CléPersonnalisée1</formula>
    </cfRule>
    <cfRule type="expression" dxfId="6277" priority="542" stopIfTrue="1">
      <formula>I4=CléPersonnalisée2</formula>
    </cfRule>
    <cfRule type="expression" priority="541" stopIfTrue="1">
      <formula>I4=""</formula>
    </cfRule>
    <cfRule type="expression" dxfId="6276" priority="87" stopIfTrue="1">
      <formula>I4=CléPersonnalisée1</formula>
    </cfRule>
    <cfRule type="expression" dxfId="6275" priority="88" stopIfTrue="1">
      <formula>I4=CléMaladie</formula>
    </cfRule>
    <cfRule type="expression" dxfId="6274" priority="89" stopIfTrue="1">
      <formula>I4=CléPersonnel</formula>
    </cfRule>
    <cfRule type="expression" dxfId="6273" priority="462" stopIfTrue="1">
      <formula>I4=CléCongé</formula>
    </cfRule>
    <cfRule type="expression" dxfId="6272" priority="461" stopIfTrue="1">
      <formula>I4=CléPersonnel</formula>
    </cfRule>
    <cfRule type="expression" dxfId="6271" priority="460" stopIfTrue="1">
      <formula>I4=CléMaladie</formula>
    </cfRule>
    <cfRule type="expression" dxfId="6270" priority="459" stopIfTrue="1">
      <formula>I4=CléPersonnalisée1</formula>
    </cfRule>
    <cfRule type="expression" dxfId="6269" priority="458" stopIfTrue="1">
      <formula>I4=CléPersonnalisée2</formula>
    </cfRule>
    <cfRule type="expression" dxfId="6268" priority="90" stopIfTrue="1">
      <formula>I4=CléCongé</formula>
    </cfRule>
    <cfRule type="expression" dxfId="6267" priority="86" stopIfTrue="1">
      <formula>I4=CléPersonnalisée2</formula>
    </cfRule>
    <cfRule type="expression" priority="457" stopIfTrue="1">
      <formula>I4=""</formula>
    </cfRule>
    <cfRule type="expression" dxfId="6266" priority="546" stopIfTrue="1">
      <formula>I4=CléCongé</formula>
    </cfRule>
    <cfRule type="expression" dxfId="6265" priority="545" stopIfTrue="1">
      <formula>I4=CléPersonnel</formula>
    </cfRule>
    <cfRule type="expression" dxfId="6264" priority="544" stopIfTrue="1">
      <formula>I4=CléMaladie</formula>
    </cfRule>
    <cfRule type="expression" priority="85" stopIfTrue="1">
      <formula>I4=""</formula>
    </cfRule>
  </conditionalFormatting>
  <conditionalFormatting sqref="J4:J9">
    <cfRule type="expression" dxfId="6263" priority="357" stopIfTrue="1">
      <formula>J4=CléPersonnalisée1</formula>
    </cfRule>
    <cfRule type="expression" priority="355" stopIfTrue="1">
      <formula>J4=""</formula>
    </cfRule>
    <cfRule type="expression" dxfId="6262" priority="360" stopIfTrue="1">
      <formula>J4=CléCongé</formula>
    </cfRule>
    <cfRule type="expression" dxfId="6261" priority="359" stopIfTrue="1">
      <formula>J4=CléPersonnel</formula>
    </cfRule>
    <cfRule type="expression" dxfId="6260" priority="356" stopIfTrue="1">
      <formula>J4=CléPersonnalisée2</formula>
    </cfRule>
    <cfRule type="expression" dxfId="6259" priority="358" stopIfTrue="1">
      <formula>J4=CléMaladie</formula>
    </cfRule>
  </conditionalFormatting>
  <conditionalFormatting sqref="J12:J15">
    <cfRule type="expression" dxfId="6258" priority="342" stopIfTrue="1">
      <formula>J12=CléCongé</formula>
    </cfRule>
    <cfRule type="expression" dxfId="6257" priority="341" stopIfTrue="1">
      <formula>J12=CléPersonnel</formula>
    </cfRule>
    <cfRule type="expression" dxfId="6256" priority="340" stopIfTrue="1">
      <formula>J12=CléMaladie</formula>
    </cfRule>
    <cfRule type="expression" dxfId="6255" priority="339" stopIfTrue="1">
      <formula>J12=CléPersonnalisée1</formula>
    </cfRule>
    <cfRule type="expression" dxfId="6254" priority="338" stopIfTrue="1">
      <formula>J12=CléPersonnalisée2</formula>
    </cfRule>
    <cfRule type="expression" priority="337" stopIfTrue="1">
      <formula>J12=""</formula>
    </cfRule>
  </conditionalFormatting>
  <conditionalFormatting sqref="J13:J14">
    <cfRule type="expression" dxfId="6253" priority="168" stopIfTrue="1">
      <formula>J13=CléCongé</formula>
    </cfRule>
    <cfRule type="expression" priority="163" stopIfTrue="1">
      <formula>J13=""</formula>
    </cfRule>
    <cfRule type="expression" dxfId="6252" priority="164" stopIfTrue="1">
      <formula>J13=CléPersonnalisée2</formula>
    </cfRule>
    <cfRule type="expression" dxfId="6251" priority="165" stopIfTrue="1">
      <formula>J13=CléPersonnalisée1</formula>
    </cfRule>
    <cfRule type="expression" dxfId="6250" priority="166" stopIfTrue="1">
      <formula>J13=CléMaladie</formula>
    </cfRule>
    <cfRule type="expression" dxfId="6249" priority="167" stopIfTrue="1">
      <formula>J13=CléPersonnel</formula>
    </cfRule>
  </conditionalFormatting>
  <conditionalFormatting sqref="K4:K5">
    <cfRule type="expression" dxfId="6248" priority="322" stopIfTrue="1">
      <formula>K4=CléMaladie</formula>
    </cfRule>
    <cfRule type="expression" dxfId="6247" priority="320" stopIfTrue="1">
      <formula>K4=CléPersonnalisée2</formula>
    </cfRule>
    <cfRule type="expression" priority="319" stopIfTrue="1">
      <formula>K4=""</formula>
    </cfRule>
    <cfRule type="expression" dxfId="6246" priority="321" stopIfTrue="1">
      <formula>K4=CléPersonnalisée1</formula>
    </cfRule>
    <cfRule type="expression" dxfId="6245" priority="324" stopIfTrue="1">
      <formula>K4=CléCongé</formula>
    </cfRule>
    <cfRule type="expression" dxfId="6244" priority="323" stopIfTrue="1">
      <formula>K4=CléPersonnel</formula>
    </cfRule>
  </conditionalFormatting>
  <conditionalFormatting sqref="K12:K15">
    <cfRule type="expression" dxfId="6243" priority="626" stopIfTrue="1">
      <formula>K12=CléPersonnalisée2</formula>
    </cfRule>
    <cfRule type="expression" dxfId="6242" priority="627" stopIfTrue="1">
      <formula>K12=CléPersonnalisée1</formula>
    </cfRule>
    <cfRule type="expression" priority="139" stopIfTrue="1">
      <formula>K12=""</formula>
    </cfRule>
    <cfRule type="expression" dxfId="6241" priority="144" stopIfTrue="1">
      <formula>K12=CléCongé</formula>
    </cfRule>
    <cfRule type="expression" dxfId="6240" priority="142" stopIfTrue="1">
      <formula>K12=CléMaladie</formula>
    </cfRule>
    <cfRule type="expression" priority="625" stopIfTrue="1">
      <formula>K12=""</formula>
    </cfRule>
    <cfRule type="expression" dxfId="6239" priority="140" stopIfTrue="1">
      <formula>K12=CléPersonnalisée2</formula>
    </cfRule>
    <cfRule type="expression" dxfId="6238" priority="141" stopIfTrue="1">
      <formula>K12=CléPersonnalisée1</formula>
    </cfRule>
    <cfRule type="expression" dxfId="6237" priority="143" stopIfTrue="1">
      <formula>K12=CléPersonnel</formula>
    </cfRule>
    <cfRule type="expression" dxfId="6236" priority="629" stopIfTrue="1">
      <formula>K12=CléPersonnel</formula>
    </cfRule>
    <cfRule type="expression" dxfId="6235" priority="630" stopIfTrue="1">
      <formula>K12=CléCongé</formula>
    </cfRule>
    <cfRule type="expression" dxfId="6234" priority="628" stopIfTrue="1">
      <formula>K12=CléMaladie</formula>
    </cfRule>
  </conditionalFormatting>
  <conditionalFormatting sqref="K13:K14">
    <cfRule type="expression" dxfId="6233" priority="437" stopIfTrue="1">
      <formula>K13=CléPersonnel</formula>
    </cfRule>
    <cfRule type="expression" dxfId="6232" priority="438" stopIfTrue="1">
      <formula>K13=CléCongé</formula>
    </cfRule>
    <cfRule type="expression" dxfId="6231" priority="436" stopIfTrue="1">
      <formula>K13=CléMaladie</formula>
    </cfRule>
    <cfRule type="expression" dxfId="6230" priority="435" stopIfTrue="1">
      <formula>K13=CléPersonnalisée1</formula>
    </cfRule>
    <cfRule type="expression" dxfId="6229" priority="434" stopIfTrue="1">
      <formula>K13=CléPersonnalisée2</formula>
    </cfRule>
    <cfRule type="expression" priority="433" stopIfTrue="1">
      <formula>K13=""</formula>
    </cfRule>
  </conditionalFormatting>
  <conditionalFormatting sqref="L4:L5">
    <cfRule type="expression" priority="607" stopIfTrue="1">
      <formula>L4=""</formula>
    </cfRule>
    <cfRule type="expression" dxfId="6228" priority="610" stopIfTrue="1">
      <formula>L4=CléMaladie</formula>
    </cfRule>
    <cfRule type="expression" dxfId="6227" priority="611" stopIfTrue="1">
      <formula>L4=CléPersonnel</formula>
    </cfRule>
    <cfRule type="expression" dxfId="6226" priority="608" stopIfTrue="1">
      <formula>L4=CléPersonnalisée2</formula>
    </cfRule>
    <cfRule type="expression" priority="115" stopIfTrue="1">
      <formula>L4=""</formula>
    </cfRule>
    <cfRule type="expression" dxfId="6225" priority="116" stopIfTrue="1">
      <formula>L4=CléPersonnalisée2</formula>
    </cfRule>
    <cfRule type="expression" dxfId="6224" priority="117" stopIfTrue="1">
      <formula>L4=CléPersonnalisée1</formula>
    </cfRule>
    <cfRule type="expression" dxfId="6223" priority="118" stopIfTrue="1">
      <formula>L4=CléMaladie</formula>
    </cfRule>
    <cfRule type="expression" dxfId="6222" priority="119" stopIfTrue="1">
      <formula>L4=CléPersonnel</formula>
    </cfRule>
    <cfRule type="expression" dxfId="6221" priority="612" stopIfTrue="1">
      <formula>L4=CléCongé</formula>
    </cfRule>
    <cfRule type="expression" dxfId="6220" priority="120" stopIfTrue="1">
      <formula>L4=CléCongé</formula>
    </cfRule>
    <cfRule type="expression" dxfId="6219" priority="609" stopIfTrue="1">
      <formula>L4=CléPersonnalisée1</formula>
    </cfRule>
  </conditionalFormatting>
  <conditionalFormatting sqref="L12:L15">
    <cfRule type="expression" dxfId="6218" priority="414" stopIfTrue="1">
      <formula>L12=CléCongé</formula>
    </cfRule>
    <cfRule type="expression" dxfId="6217" priority="413" stopIfTrue="1">
      <formula>L12=CléPersonnel</formula>
    </cfRule>
    <cfRule type="expression" dxfId="6216" priority="412" stopIfTrue="1">
      <formula>L12=CléMaladie</formula>
    </cfRule>
    <cfRule type="expression" dxfId="6215" priority="411" stopIfTrue="1">
      <formula>L12=CléPersonnalisée1</formula>
    </cfRule>
    <cfRule type="expression" dxfId="6214" priority="410" stopIfTrue="1">
      <formula>L12=CléPersonnalisée2</formula>
    </cfRule>
    <cfRule type="expression" priority="409" stopIfTrue="1">
      <formula>L12=""</formula>
    </cfRule>
  </conditionalFormatting>
  <conditionalFormatting sqref="M4:M5">
    <cfRule type="expression" priority="385" stopIfTrue="1">
      <formula>M4=""</formula>
    </cfRule>
    <cfRule type="expression" dxfId="6213" priority="390" stopIfTrue="1">
      <formula>M4=CléCongé</formula>
    </cfRule>
    <cfRule type="expression" dxfId="6212" priority="389" stopIfTrue="1">
      <formula>M4=CléPersonnel</formula>
    </cfRule>
    <cfRule type="expression" dxfId="6211" priority="388" stopIfTrue="1">
      <formula>M4=CléMaladie</formula>
    </cfRule>
    <cfRule type="expression" dxfId="6210" priority="387" stopIfTrue="1">
      <formula>M4=CléPersonnalisée1</formula>
    </cfRule>
    <cfRule type="expression" dxfId="6209" priority="386" stopIfTrue="1">
      <formula>M4=CléPersonnalisée2</formula>
    </cfRule>
  </conditionalFormatting>
  <conditionalFormatting sqref="M10:M11">
    <cfRule type="expression" dxfId="6208" priority="99" stopIfTrue="1">
      <formula>M10=CléPersonnalisée1</formula>
    </cfRule>
    <cfRule type="expression" dxfId="6207" priority="100" stopIfTrue="1">
      <formula>M10=CléMaladie</formula>
    </cfRule>
    <cfRule type="expression" dxfId="6206" priority="101" stopIfTrue="1">
      <formula>M10=CléPersonnel</formula>
    </cfRule>
    <cfRule type="expression" priority="97" stopIfTrue="1">
      <formula>M10=""</formula>
    </cfRule>
    <cfRule type="expression" dxfId="6205" priority="98" stopIfTrue="1">
      <formula>M10=CléPersonnalisée2</formula>
    </cfRule>
    <cfRule type="expression" dxfId="6204" priority="102" stopIfTrue="1">
      <formula>M10=CléCongé</formula>
    </cfRule>
  </conditionalFormatting>
  <conditionalFormatting sqref="M13:M14">
    <cfRule type="expression" dxfId="6203" priority="222" stopIfTrue="1">
      <formula>M13=CléCongé</formula>
    </cfRule>
    <cfRule type="expression" dxfId="6202" priority="219" stopIfTrue="1">
      <formula>M13=CléPersonnalisée1</formula>
    </cfRule>
    <cfRule type="expression" dxfId="6201" priority="296" stopIfTrue="1">
      <formula>M13=CléPersonnalisée2</formula>
    </cfRule>
    <cfRule type="expression" dxfId="6200" priority="221" stopIfTrue="1">
      <formula>M13=CléPersonnel</formula>
    </cfRule>
    <cfRule type="expression" dxfId="6199" priority="220" stopIfTrue="1">
      <formula>M13=CléMaladie</formula>
    </cfRule>
    <cfRule type="expression" priority="217" stopIfTrue="1">
      <formula>M13=""</formula>
    </cfRule>
    <cfRule type="expression" dxfId="6198" priority="297" stopIfTrue="1">
      <formula>M13=CléPersonnalisée1</formula>
    </cfRule>
    <cfRule type="expression" dxfId="6197" priority="218" stopIfTrue="1">
      <formula>M13=CléPersonnalisée2</formula>
    </cfRule>
    <cfRule type="expression" dxfId="6196" priority="300" stopIfTrue="1">
      <formula>M13=CléCongé</formula>
    </cfRule>
    <cfRule type="expression" dxfId="6195" priority="299" stopIfTrue="1">
      <formula>M13=CléPersonnel</formula>
    </cfRule>
    <cfRule type="expression" dxfId="6194" priority="298" stopIfTrue="1">
      <formula>M13=CléMaladie</formula>
    </cfRule>
    <cfRule type="expression" priority="295" stopIfTrue="1">
      <formula>M13=""</formula>
    </cfRule>
  </conditionalFormatting>
  <conditionalFormatting sqref="N10:N15">
    <cfRule type="expression" priority="271" stopIfTrue="1">
      <formula>N10=""</formula>
    </cfRule>
    <cfRule type="expression" dxfId="6193" priority="272" stopIfTrue="1">
      <formula>N10=CléPersonnalisée2</formula>
    </cfRule>
    <cfRule type="expression" dxfId="6192" priority="273" stopIfTrue="1">
      <formula>N10=CléPersonnalisée1</formula>
    </cfRule>
    <cfRule type="expression" dxfId="6191" priority="274" stopIfTrue="1">
      <formula>N10=CléMaladie</formula>
    </cfRule>
    <cfRule type="expression" dxfId="6190" priority="275" stopIfTrue="1">
      <formula>N10=CléPersonnel</formula>
    </cfRule>
    <cfRule type="expression" dxfId="6189" priority="276" stopIfTrue="1">
      <formula>N10=CléCongé</formula>
    </cfRule>
  </conditionalFormatting>
  <conditionalFormatting sqref="N12:N15">
    <cfRule type="expression" dxfId="6188" priority="204" stopIfTrue="1">
      <formula>N12=CléCongé</formula>
    </cfRule>
    <cfRule type="expression" priority="199" stopIfTrue="1">
      <formula>N12=""</formula>
    </cfRule>
    <cfRule type="expression" dxfId="6187" priority="200" stopIfTrue="1">
      <formula>N12=CléPersonnalisée2</formula>
    </cfRule>
    <cfRule type="expression" dxfId="6186" priority="201" stopIfTrue="1">
      <formula>N12=CléPersonnalisée1</formula>
    </cfRule>
    <cfRule type="expression" dxfId="6185" priority="202" stopIfTrue="1">
      <formula>N12=CléMaladie</formula>
    </cfRule>
    <cfRule type="expression" dxfId="6184" priority="203" stopIfTrue="1">
      <formula>N12=CléPersonnel</formula>
    </cfRule>
  </conditionalFormatting>
  <conditionalFormatting sqref="N13:N14">
    <cfRule type="expression" priority="487" stopIfTrue="1">
      <formula>N13=""</formula>
    </cfRule>
    <cfRule type="expression" dxfId="6183" priority="489" stopIfTrue="1">
      <formula>N13=CléPersonnalisée1</formula>
    </cfRule>
    <cfRule type="expression" dxfId="6182" priority="490" stopIfTrue="1">
      <formula>N13=CléMaladie</formula>
    </cfRule>
    <cfRule type="expression" dxfId="6181" priority="491" stopIfTrue="1">
      <formula>N13=CléPersonnel</formula>
    </cfRule>
    <cfRule type="expression" dxfId="6180" priority="588" stopIfTrue="1">
      <formula>N13=CléCongé</formula>
    </cfRule>
    <cfRule type="expression" dxfId="6179" priority="587" stopIfTrue="1">
      <formula>N13=CléPersonnel</formula>
    </cfRule>
    <cfRule type="expression" dxfId="6178" priority="492" stopIfTrue="1">
      <formula>N13=CléCongé</formula>
    </cfRule>
    <cfRule type="expression" dxfId="6177" priority="585" stopIfTrue="1">
      <formula>N13=CléPersonnalisée1</formula>
    </cfRule>
    <cfRule type="expression" priority="583" stopIfTrue="1">
      <formula>N13=""</formula>
    </cfRule>
    <cfRule type="expression" dxfId="6176" priority="488" stopIfTrue="1">
      <formula>N13=CléPersonnalisée2</formula>
    </cfRule>
    <cfRule type="expression" dxfId="6175" priority="584" stopIfTrue="1">
      <formula>N13=CléPersonnalisée2</formula>
    </cfRule>
    <cfRule type="expression" dxfId="6174" priority="586" stopIfTrue="1">
      <formula>N13=CléMaladie</formula>
    </cfRule>
  </conditionalFormatting>
  <conditionalFormatting sqref="O4:O15">
    <cfRule type="expression" dxfId="6173" priority="184" stopIfTrue="1">
      <formula>O4=CléMaladie</formula>
    </cfRule>
    <cfRule type="expression" dxfId="6172" priority="182" stopIfTrue="1">
      <formula>O4=CléPersonnalisée2</formula>
    </cfRule>
    <cfRule type="expression" priority="181" stopIfTrue="1">
      <formula>O4=""</formula>
    </cfRule>
    <cfRule type="expression" priority="247" stopIfTrue="1">
      <formula>O4=""</formula>
    </cfRule>
    <cfRule type="expression" dxfId="6171" priority="248" stopIfTrue="1">
      <formula>O4=CléPersonnalisée2</formula>
    </cfRule>
    <cfRule type="expression" dxfId="6170" priority="249" stopIfTrue="1">
      <formula>O4=CléPersonnalisée1</formula>
    </cfRule>
    <cfRule type="expression" dxfId="6169" priority="250" stopIfTrue="1">
      <formula>O4=CléMaladie</formula>
    </cfRule>
    <cfRule type="expression" dxfId="6168" priority="251" stopIfTrue="1">
      <formula>O4=CléPersonnel</formula>
    </cfRule>
    <cfRule type="expression" dxfId="6167" priority="252" stopIfTrue="1">
      <formula>O4=CléCongé</formula>
    </cfRule>
    <cfRule type="expression" dxfId="6166" priority="183" stopIfTrue="1">
      <formula>O4=CléPersonnalisée1</formula>
    </cfRule>
    <cfRule type="expression" dxfId="6165" priority="186" stopIfTrue="1">
      <formula>O4=CléCongé</formula>
    </cfRule>
    <cfRule type="expression" dxfId="6164" priority="185" stopIfTrue="1">
      <formula>O4=CléPersonnel</formula>
    </cfRule>
  </conditionalFormatting>
  <conditionalFormatting sqref="O5:AB15 C4:AB4 L4:M15 J5:N9 H5:I15 AC4:AF15 C5:G9">
    <cfRule type="expression" priority="643" stopIfTrue="1">
      <formula>C4=""</formula>
    </cfRule>
  </conditionalFormatting>
  <conditionalFormatting sqref="P4:P5">
    <cfRule type="expression" dxfId="6163" priority="456" stopIfTrue="1">
      <formula>P4=CléCongé</formula>
    </cfRule>
    <cfRule type="expression" dxfId="6162" priority="455" stopIfTrue="1">
      <formula>P4=CléPersonnel</formula>
    </cfRule>
    <cfRule type="expression" dxfId="6161" priority="454" stopIfTrue="1">
      <formula>P4=CléMaladie</formula>
    </cfRule>
    <cfRule type="expression" dxfId="6160" priority="453" stopIfTrue="1">
      <formula>P4=CléPersonnalisée1</formula>
    </cfRule>
    <cfRule type="expression" dxfId="6159" priority="452" stopIfTrue="1">
      <formula>P4=CléPersonnalisée2</formula>
    </cfRule>
    <cfRule type="expression" priority="451" stopIfTrue="1">
      <formula>P4=""</formula>
    </cfRule>
    <cfRule type="expression" priority="535" stopIfTrue="1">
      <formula>P4=""</formula>
    </cfRule>
    <cfRule type="expression" dxfId="6158" priority="536" stopIfTrue="1">
      <formula>P4=CléPersonnalisée2</formula>
    </cfRule>
    <cfRule type="expression" dxfId="6157" priority="537" stopIfTrue="1">
      <formula>P4=CléPersonnalisée1</formula>
    </cfRule>
    <cfRule type="expression" dxfId="6156" priority="538" stopIfTrue="1">
      <formula>P4=CléMaladie</formula>
    </cfRule>
    <cfRule type="expression" dxfId="6155" priority="539" stopIfTrue="1">
      <formula>P4=CléPersonnel</formula>
    </cfRule>
    <cfRule type="expression" dxfId="6154" priority="540" stopIfTrue="1">
      <formula>P4=CléCongé</formula>
    </cfRule>
  </conditionalFormatting>
  <conditionalFormatting sqref="P10:P11">
    <cfRule type="expression" dxfId="6153" priority="179" stopIfTrue="1">
      <formula>P10=CléPersonnel</formula>
    </cfRule>
    <cfRule type="expression" dxfId="6152" priority="178" stopIfTrue="1">
      <formula>P10=CléMaladie</formula>
    </cfRule>
    <cfRule type="expression" dxfId="6151" priority="177" stopIfTrue="1">
      <formula>P10=CléPersonnalisée1</formula>
    </cfRule>
    <cfRule type="expression" dxfId="6150" priority="176" stopIfTrue="1">
      <formula>P10=CléPersonnalisée2</formula>
    </cfRule>
    <cfRule type="expression" dxfId="6149" priority="232" stopIfTrue="1">
      <formula>P10=CléMaladie</formula>
    </cfRule>
    <cfRule type="expression" dxfId="6148" priority="233" stopIfTrue="1">
      <formula>P10=CléPersonnel</formula>
    </cfRule>
    <cfRule type="expression" dxfId="6147" priority="234" stopIfTrue="1">
      <formula>P10=CléCongé</formula>
    </cfRule>
    <cfRule type="expression" priority="175" stopIfTrue="1">
      <formula>P10=""</formula>
    </cfRule>
    <cfRule type="expression" priority="229" stopIfTrue="1">
      <formula>P10=""</formula>
    </cfRule>
    <cfRule type="expression" dxfId="6146" priority="230" stopIfTrue="1">
      <formula>P10=CléPersonnalisée2</formula>
    </cfRule>
    <cfRule type="expression" dxfId="6145" priority="231" stopIfTrue="1">
      <formula>P10=CléPersonnalisée1</formula>
    </cfRule>
    <cfRule type="expression" dxfId="6144" priority="180" stopIfTrue="1">
      <formula>P10=CléCongé</formula>
    </cfRule>
  </conditionalFormatting>
  <conditionalFormatting sqref="P13:P14">
    <cfRule type="expression" dxfId="6143" priority="350" stopIfTrue="1">
      <formula>P13=CléPersonnalisée2</formula>
    </cfRule>
    <cfRule type="expression" dxfId="6142" priority="353" stopIfTrue="1">
      <formula>P13=CléPersonnel</formula>
    </cfRule>
    <cfRule type="expression" dxfId="6141" priority="352" stopIfTrue="1">
      <formula>P13=CléMaladie</formula>
    </cfRule>
    <cfRule type="expression" dxfId="6140" priority="354" stopIfTrue="1">
      <formula>P13=CléCongé</formula>
    </cfRule>
    <cfRule type="expression" dxfId="6139" priority="351" stopIfTrue="1">
      <formula>P13=CléPersonnalisée1</formula>
    </cfRule>
    <cfRule type="expression" priority="349" stopIfTrue="1">
      <formula>P13=""</formula>
    </cfRule>
  </conditionalFormatting>
  <conditionalFormatting sqref="Q10:Q11">
    <cfRule type="expression" priority="517" stopIfTrue="1">
      <formula>Q10=""</formula>
    </cfRule>
    <cfRule type="expression" dxfId="6138" priority="519" stopIfTrue="1">
      <formula>Q10=CléPersonnalisée1</formula>
    </cfRule>
    <cfRule type="expression" dxfId="6137" priority="520" stopIfTrue="1">
      <formula>Q10=CléMaladie</formula>
    </cfRule>
    <cfRule type="expression" dxfId="6136" priority="522" stopIfTrue="1">
      <formula>Q10=CléCongé</formula>
    </cfRule>
    <cfRule type="expression" dxfId="6135" priority="521" stopIfTrue="1">
      <formula>Q10=CléPersonnel</formula>
    </cfRule>
    <cfRule type="expression" dxfId="6134" priority="518" stopIfTrue="1">
      <formula>Q10=CléPersonnalisée2</formula>
    </cfRule>
  </conditionalFormatting>
  <conditionalFormatting sqref="Q10:Q15">
    <cfRule type="expression" priority="331" stopIfTrue="1">
      <formula>Q10=""</formula>
    </cfRule>
    <cfRule type="expression" dxfId="6133" priority="332" stopIfTrue="1">
      <formula>Q10=CléPersonnalisée2</formula>
    </cfRule>
    <cfRule type="expression" dxfId="6132" priority="333" stopIfTrue="1">
      <formula>Q10=CléPersonnalisée1</formula>
    </cfRule>
    <cfRule type="expression" dxfId="6131" priority="336" stopIfTrue="1">
      <formula>Q10=CléCongé</formula>
    </cfRule>
    <cfRule type="expression" dxfId="6130" priority="334" stopIfTrue="1">
      <formula>Q10=CléMaladie</formula>
    </cfRule>
    <cfRule type="expression" dxfId="6129" priority="335" stopIfTrue="1">
      <formula>Q10=CléPersonnel</formula>
    </cfRule>
  </conditionalFormatting>
  <conditionalFormatting sqref="Q13:Q14">
    <cfRule type="expression" priority="637" stopIfTrue="1">
      <formula>Q13=""</formula>
    </cfRule>
    <cfRule type="expression" dxfId="6128" priority="158" stopIfTrue="1">
      <formula>Q13=CléPersonnalisée2</formula>
    </cfRule>
    <cfRule type="expression" priority="157" stopIfTrue="1">
      <formula>Q13=""</formula>
    </cfRule>
    <cfRule type="expression" dxfId="6127" priority="640" stopIfTrue="1">
      <formula>Q13=CléMaladie</formula>
    </cfRule>
    <cfRule type="expression" dxfId="6126" priority="161" stopIfTrue="1">
      <formula>Q13=CléPersonnel</formula>
    </cfRule>
    <cfRule type="expression" dxfId="6125" priority="638" stopIfTrue="1">
      <formula>Q13=CléPersonnalisée2</formula>
    </cfRule>
    <cfRule type="expression" dxfId="6124" priority="639" stopIfTrue="1">
      <formula>Q13=CléPersonnalisée1</formula>
    </cfRule>
    <cfRule type="expression" dxfId="6123" priority="641" stopIfTrue="1">
      <formula>Q13=CléPersonnel</formula>
    </cfRule>
    <cfRule type="expression" dxfId="6122" priority="642" stopIfTrue="1">
      <formula>Q13=CléCongé</formula>
    </cfRule>
    <cfRule type="expression" dxfId="6121" priority="162" stopIfTrue="1">
      <formula>Q13=CléCongé</formula>
    </cfRule>
    <cfRule type="expression" dxfId="6120" priority="160" stopIfTrue="1">
      <formula>Q13=CléMaladie</formula>
    </cfRule>
    <cfRule type="expression" dxfId="6119" priority="159" stopIfTrue="1">
      <formula>Q13=CléPersonnalisée1</formula>
    </cfRule>
  </conditionalFormatting>
  <conditionalFormatting sqref="R4:R5">
    <cfRule type="expression" dxfId="6118" priority="317" stopIfTrue="1">
      <formula>R4=CléPersonnel</formula>
    </cfRule>
    <cfRule type="expression" dxfId="6117" priority="314" stopIfTrue="1">
      <formula>R4=CléPersonnalisée2</formula>
    </cfRule>
    <cfRule type="expression" dxfId="6116" priority="315" stopIfTrue="1">
      <formula>R4=CléPersonnalisée1</formula>
    </cfRule>
    <cfRule type="expression" dxfId="6115" priority="318" stopIfTrue="1">
      <formula>R4=CléCongé</formula>
    </cfRule>
    <cfRule type="expression" dxfId="6114" priority="316" stopIfTrue="1">
      <formula>R4=CléMaladie</formula>
    </cfRule>
    <cfRule type="expression" priority="313" stopIfTrue="1">
      <formula>R4=""</formula>
    </cfRule>
  </conditionalFormatting>
  <conditionalFormatting sqref="R12:R15">
    <cfRule type="expression" dxfId="6113" priority="623" stopIfTrue="1">
      <formula>R12=CléPersonnel</formula>
    </cfRule>
    <cfRule type="expression" dxfId="6112" priority="624" stopIfTrue="1">
      <formula>R12=CléCongé</formula>
    </cfRule>
    <cfRule type="expression" dxfId="6111" priority="622" stopIfTrue="1">
      <formula>R12=CléMaladie</formula>
    </cfRule>
    <cfRule type="expression" dxfId="6110" priority="621" stopIfTrue="1">
      <formula>R12=CléPersonnalisée1</formula>
    </cfRule>
    <cfRule type="expression" dxfId="6109" priority="620" stopIfTrue="1">
      <formula>R12=CléPersonnalisée2</formula>
    </cfRule>
    <cfRule type="expression" dxfId="6108" priority="134" stopIfTrue="1">
      <formula>R12=CléPersonnalisée2</formula>
    </cfRule>
    <cfRule type="expression" dxfId="6107" priority="136" stopIfTrue="1">
      <formula>R12=CléMaladie</formula>
    </cfRule>
    <cfRule type="expression" priority="133" stopIfTrue="1">
      <formula>R12=""</formula>
    </cfRule>
    <cfRule type="expression" priority="619" stopIfTrue="1">
      <formula>R12=""</formula>
    </cfRule>
    <cfRule type="expression" dxfId="6106" priority="138" stopIfTrue="1">
      <formula>R12=CléCongé</formula>
    </cfRule>
    <cfRule type="expression" dxfId="6105" priority="137" stopIfTrue="1">
      <formula>R12=CléPersonnel</formula>
    </cfRule>
    <cfRule type="expression" dxfId="6104" priority="135" stopIfTrue="1">
      <formula>R12=CléPersonnalisée1</formula>
    </cfRule>
  </conditionalFormatting>
  <conditionalFormatting sqref="R13:R14">
    <cfRule type="expression" dxfId="6103" priority="431" stopIfTrue="1">
      <formula>R13=CléPersonnel</formula>
    </cfRule>
    <cfRule type="expression" dxfId="6102" priority="430" stopIfTrue="1">
      <formula>R13=CléMaladie</formula>
    </cfRule>
    <cfRule type="expression" dxfId="6101" priority="428" stopIfTrue="1">
      <formula>R13=CléPersonnalisée2</formula>
    </cfRule>
    <cfRule type="expression" priority="427" stopIfTrue="1">
      <formula>R13=""</formula>
    </cfRule>
    <cfRule type="expression" dxfId="6100" priority="432" stopIfTrue="1">
      <formula>R13=CléCongé</formula>
    </cfRule>
    <cfRule type="expression" dxfId="6099" priority="429" stopIfTrue="1">
      <formula>R13=CléPersonnalisée1</formula>
    </cfRule>
  </conditionalFormatting>
  <conditionalFormatting sqref="S4:S5">
    <cfRule type="expression" dxfId="6098" priority="111" stopIfTrue="1">
      <formula>S4=CléPersonnalisée1</formula>
    </cfRule>
    <cfRule type="expression" dxfId="6097" priority="110" stopIfTrue="1">
      <formula>S4=CléPersonnalisée2</formula>
    </cfRule>
    <cfRule type="expression" priority="109" stopIfTrue="1">
      <formula>S4=""</formula>
    </cfRule>
    <cfRule type="expression" priority="601" stopIfTrue="1">
      <formula>S4=""</formula>
    </cfRule>
    <cfRule type="expression" dxfId="6096" priority="602" stopIfTrue="1">
      <formula>S4=CléPersonnalisée2</formula>
    </cfRule>
    <cfRule type="expression" dxfId="6095" priority="603" stopIfTrue="1">
      <formula>S4=CléPersonnalisée1</formula>
    </cfRule>
    <cfRule type="expression" dxfId="6094" priority="604" stopIfTrue="1">
      <formula>S4=CléMaladie</formula>
    </cfRule>
    <cfRule type="expression" dxfId="6093" priority="605" stopIfTrue="1">
      <formula>S4=CléPersonnel</formula>
    </cfRule>
    <cfRule type="expression" dxfId="6092" priority="606" stopIfTrue="1">
      <formula>S4=CléCongé</formula>
    </cfRule>
    <cfRule type="expression" dxfId="6091" priority="114" stopIfTrue="1">
      <formula>S4=CléCongé</formula>
    </cfRule>
    <cfRule type="expression" dxfId="6090" priority="113" stopIfTrue="1">
      <formula>S4=CléPersonnel</formula>
    </cfRule>
    <cfRule type="expression" dxfId="6089" priority="112" stopIfTrue="1">
      <formula>S4=CléMaladie</formula>
    </cfRule>
  </conditionalFormatting>
  <conditionalFormatting sqref="S10:S15">
    <cfRule type="expression" dxfId="6088" priority="308" stopIfTrue="1">
      <formula>S10=CléPersonnalisée2</formula>
    </cfRule>
    <cfRule type="expression" dxfId="6087" priority="309" stopIfTrue="1">
      <formula>S10=CléPersonnalisée1</formula>
    </cfRule>
    <cfRule type="expression" priority="307" stopIfTrue="1">
      <formula>S10=""</formula>
    </cfRule>
    <cfRule type="expression" dxfId="6086" priority="311" stopIfTrue="1">
      <formula>S10=CléPersonnel</formula>
    </cfRule>
    <cfRule type="expression" dxfId="6085" priority="312" stopIfTrue="1">
      <formula>S10=CléCongé</formula>
    </cfRule>
    <cfRule type="expression" dxfId="6084" priority="310" stopIfTrue="1">
      <formula>S10=CléMaladie</formula>
    </cfRule>
  </conditionalFormatting>
  <conditionalFormatting sqref="T4:T5">
    <cfRule type="expression" dxfId="6083" priority="381" stopIfTrue="1">
      <formula>T4=CléPersonnalisée1</formula>
    </cfRule>
    <cfRule type="expression" dxfId="6082" priority="380" stopIfTrue="1">
      <formula>T4=CléPersonnalisée2</formula>
    </cfRule>
    <cfRule type="expression" priority="379" stopIfTrue="1">
      <formula>T4=""</formula>
    </cfRule>
    <cfRule type="expression" dxfId="6081" priority="383" stopIfTrue="1">
      <formula>T4=CléPersonnel</formula>
    </cfRule>
    <cfRule type="expression" dxfId="6080" priority="384" stopIfTrue="1">
      <formula>T4=CléCongé</formula>
    </cfRule>
    <cfRule type="expression" dxfId="6079" priority="382" stopIfTrue="1">
      <formula>T4=CléMaladie</formula>
    </cfRule>
  </conditionalFormatting>
  <conditionalFormatting sqref="T10:T11">
    <cfRule type="expression" priority="595" stopIfTrue="1">
      <formula>T10=""</formula>
    </cfRule>
    <cfRule type="expression" dxfId="6078" priority="104" stopIfTrue="1">
      <formula>T10=CléPersonnalisée2</formula>
    </cfRule>
    <cfRule type="expression" dxfId="6077" priority="598" stopIfTrue="1">
      <formula>T10=CléMaladie</formula>
    </cfRule>
    <cfRule type="expression" dxfId="6076" priority="108" stopIfTrue="1">
      <formula>T10=CléCongé</formula>
    </cfRule>
    <cfRule type="expression" dxfId="6075" priority="107" stopIfTrue="1">
      <formula>T10=CléPersonnel</formula>
    </cfRule>
    <cfRule type="expression" dxfId="6074" priority="596" stopIfTrue="1">
      <formula>T10=CléPersonnalisée2</formula>
    </cfRule>
    <cfRule type="expression" dxfId="6073" priority="597" stopIfTrue="1">
      <formula>T10=CléPersonnalisée1</formula>
    </cfRule>
    <cfRule type="expression" dxfId="6072" priority="106" stopIfTrue="1">
      <formula>T10=CléMaladie</formula>
    </cfRule>
    <cfRule type="expression" dxfId="6071" priority="599" stopIfTrue="1">
      <formula>T10=CléPersonnel</formula>
    </cfRule>
    <cfRule type="expression" dxfId="6070" priority="600" stopIfTrue="1">
      <formula>T10=CléCongé</formula>
    </cfRule>
    <cfRule type="expression" dxfId="6069" priority="105" stopIfTrue="1">
      <formula>T10=CléPersonnalisée1</formula>
    </cfRule>
    <cfRule type="expression" priority="103" stopIfTrue="1">
      <formula>T10=""</formula>
    </cfRule>
  </conditionalFormatting>
  <conditionalFormatting sqref="T13:T14">
    <cfRule type="expression" dxfId="6068" priority="216" stopIfTrue="1">
      <formula>T13=CléCongé</formula>
    </cfRule>
    <cfRule type="expression" dxfId="6067" priority="214" stopIfTrue="1">
      <formula>T13=CléMaladie</formula>
    </cfRule>
    <cfRule type="expression" dxfId="6066" priority="292" stopIfTrue="1">
      <formula>T13=CléMaladie</formula>
    </cfRule>
    <cfRule type="expression" dxfId="6065" priority="212" stopIfTrue="1">
      <formula>T13=CléPersonnalisée2</formula>
    </cfRule>
    <cfRule type="expression" priority="211" stopIfTrue="1">
      <formula>T13=""</formula>
    </cfRule>
    <cfRule type="expression" dxfId="6064" priority="293" stopIfTrue="1">
      <formula>T13=CléPersonnel</formula>
    </cfRule>
    <cfRule type="expression" dxfId="6063" priority="215" stopIfTrue="1">
      <formula>T13=CléPersonnel</formula>
    </cfRule>
    <cfRule type="expression" dxfId="6062" priority="294" stopIfTrue="1">
      <formula>T13=CléCongé</formula>
    </cfRule>
    <cfRule type="expression" priority="289" stopIfTrue="1">
      <formula>T13=""</formula>
    </cfRule>
    <cfRule type="expression" dxfId="6061" priority="290" stopIfTrue="1">
      <formula>T13=CléPersonnalisée2</formula>
    </cfRule>
    <cfRule type="expression" dxfId="6060" priority="213" stopIfTrue="1">
      <formula>T13=CléPersonnalisée1</formula>
    </cfRule>
    <cfRule type="expression" dxfId="6059" priority="291" stopIfTrue="1">
      <formula>T13=CléPersonnalisée1</formula>
    </cfRule>
  </conditionalFormatting>
  <conditionalFormatting sqref="U10:U15">
    <cfRule type="expression" dxfId="6058" priority="267" stopIfTrue="1">
      <formula>U10=CléPersonnalisée1</formula>
    </cfRule>
    <cfRule type="expression" dxfId="6057" priority="266" stopIfTrue="1">
      <formula>U10=CléPersonnalisée2</formula>
    </cfRule>
    <cfRule type="expression" priority="265" stopIfTrue="1">
      <formula>U10=""</formula>
    </cfRule>
    <cfRule type="expression" dxfId="6056" priority="268" stopIfTrue="1">
      <formula>U10=CléMaladie</formula>
    </cfRule>
    <cfRule type="expression" dxfId="6055" priority="270" stopIfTrue="1">
      <formula>U10=CléCongé</formula>
    </cfRule>
    <cfRule type="expression" dxfId="6054" priority="269" stopIfTrue="1">
      <formula>U10=CléPersonnel</formula>
    </cfRule>
  </conditionalFormatting>
  <conditionalFormatting sqref="U12:U15">
    <cfRule type="expression" dxfId="6053" priority="198" stopIfTrue="1">
      <formula>U12=CléCongé</formula>
    </cfRule>
    <cfRule type="expression" priority="193" stopIfTrue="1">
      <formula>U12=""</formula>
    </cfRule>
    <cfRule type="expression" dxfId="6052" priority="196" stopIfTrue="1">
      <formula>U12=CléMaladie</formula>
    </cfRule>
    <cfRule type="expression" dxfId="6051" priority="195" stopIfTrue="1">
      <formula>U12=CléPersonnalisée1</formula>
    </cfRule>
    <cfRule type="expression" dxfId="6050" priority="194" stopIfTrue="1">
      <formula>U12=CléPersonnalisée2</formula>
    </cfRule>
    <cfRule type="expression" dxfId="6049" priority="197" stopIfTrue="1">
      <formula>U12=CléPersonnel</formula>
    </cfRule>
  </conditionalFormatting>
  <conditionalFormatting sqref="U13:U14">
    <cfRule type="expression" dxfId="6048" priority="484" stopIfTrue="1">
      <formula>U13=CléMaladie</formula>
    </cfRule>
    <cfRule type="expression" priority="577" stopIfTrue="1">
      <formula>U13=""</formula>
    </cfRule>
    <cfRule type="expression" dxfId="6047" priority="578" stopIfTrue="1">
      <formula>U13=CléPersonnalisée2</formula>
    </cfRule>
    <cfRule type="expression" dxfId="6046" priority="579" stopIfTrue="1">
      <formula>U13=CléPersonnalisée1</formula>
    </cfRule>
    <cfRule type="expression" dxfId="6045" priority="580" stopIfTrue="1">
      <formula>U13=CléMaladie</formula>
    </cfRule>
    <cfRule type="expression" dxfId="6044" priority="581" stopIfTrue="1">
      <formula>U13=CléPersonnel</formula>
    </cfRule>
    <cfRule type="expression" dxfId="6043" priority="582" stopIfTrue="1">
      <formula>U13=CléCongé</formula>
    </cfRule>
    <cfRule type="expression" dxfId="6042" priority="485" stopIfTrue="1">
      <formula>U13=CléPersonnel</formula>
    </cfRule>
    <cfRule type="expression" dxfId="6041" priority="486" stopIfTrue="1">
      <formula>U13=CléCongé</formula>
    </cfRule>
    <cfRule type="expression" dxfId="6040" priority="482" stopIfTrue="1">
      <formula>U13=CléPersonnalisée2</formula>
    </cfRule>
    <cfRule type="expression" priority="481" stopIfTrue="1">
      <formula>U13=""</formula>
    </cfRule>
    <cfRule type="expression" dxfId="6039" priority="483" stopIfTrue="1">
      <formula>U13=CléPersonnalisée1</formula>
    </cfRule>
  </conditionalFormatting>
  <conditionalFormatting sqref="V4:V5">
    <cfRule type="expression" dxfId="6038" priority="242" stopIfTrue="1">
      <formula>V4=CléPersonnalisée2</formula>
    </cfRule>
    <cfRule type="expression" priority="241" stopIfTrue="1">
      <formula>V4=""</formula>
    </cfRule>
    <cfRule type="expression" dxfId="6037" priority="244" stopIfTrue="1">
      <formula>V4=CléMaladie</formula>
    </cfRule>
    <cfRule type="expression" dxfId="6036" priority="245" stopIfTrue="1">
      <formula>V4=CléPersonnel</formula>
    </cfRule>
    <cfRule type="expression" dxfId="6035" priority="246" stopIfTrue="1">
      <formula>V4=CléCongé</formula>
    </cfRule>
    <cfRule type="expression" dxfId="6034" priority="243" stopIfTrue="1">
      <formula>V4=CléPersonnalisée1</formula>
    </cfRule>
  </conditionalFormatting>
  <conditionalFormatting sqref="V12:V15">
    <cfRule type="expression" dxfId="6033" priority="464" stopIfTrue="1">
      <formula>V12=CléPersonnalisée2</formula>
    </cfRule>
    <cfRule type="expression" dxfId="6032" priority="468" stopIfTrue="1">
      <formula>V12=CléCongé</formula>
    </cfRule>
    <cfRule type="expression" dxfId="6031" priority="558" stopIfTrue="1">
      <formula>V12=CléCongé</formula>
    </cfRule>
    <cfRule type="expression" dxfId="6030" priority="467" stopIfTrue="1">
      <formula>V12=CléPersonnel</formula>
    </cfRule>
    <cfRule type="expression" dxfId="6029" priority="555" stopIfTrue="1">
      <formula>V12=CléPersonnalisée1</formula>
    </cfRule>
    <cfRule type="expression" dxfId="6028" priority="466" stopIfTrue="1">
      <formula>V12=CléMaladie</formula>
    </cfRule>
    <cfRule type="expression" dxfId="6027" priority="465" stopIfTrue="1">
      <formula>V12=CléPersonnalisée1</formula>
    </cfRule>
    <cfRule type="expression" priority="463" stopIfTrue="1">
      <formula>V12=""</formula>
    </cfRule>
    <cfRule type="expression" priority="553" stopIfTrue="1">
      <formula>V12=""</formula>
    </cfRule>
    <cfRule type="expression" dxfId="6026" priority="554" stopIfTrue="1">
      <formula>V12=CléPersonnalisée2</formula>
    </cfRule>
    <cfRule type="expression" dxfId="6025" priority="556" stopIfTrue="1">
      <formula>V12=CléMaladie</formula>
    </cfRule>
    <cfRule type="expression" dxfId="6024" priority="557" stopIfTrue="1">
      <formula>V12=CléPersonnel</formula>
    </cfRule>
  </conditionalFormatting>
  <conditionalFormatting sqref="V4:AB9 C4:F15 I4:J15 F10:G15 J10:N15 B16:AF16">
    <cfRule type="expression" dxfId="6023" priority="652" stopIfTrue="1">
      <formula>B4=CléMaladie</formula>
    </cfRule>
    <cfRule type="expression" dxfId="6022" priority="651" stopIfTrue="1">
      <formula>B4=CléPersonnalisée1</formula>
    </cfRule>
    <cfRule type="expression" dxfId="6021" priority="650" stopIfTrue="1">
      <formula>B4=CléPersonnalisée2</formula>
    </cfRule>
    <cfRule type="expression" dxfId="6020" priority="654" stopIfTrue="1">
      <formula>B4=CléCongé</formula>
    </cfRule>
    <cfRule type="expression" dxfId="6019" priority="653" stopIfTrue="1">
      <formula>B4=CléPersonnel</formula>
    </cfRule>
  </conditionalFormatting>
  <conditionalFormatting sqref="V4:AB9 C4:F15 I4:J15 J10:N15 F10:G15 B16:AF16">
    <cfRule type="expression" priority="649" stopIfTrue="1">
      <formula>B4=""</formula>
    </cfRule>
  </conditionalFormatting>
  <conditionalFormatting sqref="W4:W5">
    <cfRule type="expression" priority="529" stopIfTrue="1">
      <formula>W4=""</formula>
    </cfRule>
    <cfRule type="expression" dxfId="6018" priority="530" stopIfTrue="1">
      <formula>W4=CléPersonnalisée2</formula>
    </cfRule>
    <cfRule type="expression" dxfId="6017" priority="531" stopIfTrue="1">
      <formula>W4=CléPersonnalisée1</formula>
    </cfRule>
    <cfRule type="expression" dxfId="6016" priority="532" stopIfTrue="1">
      <formula>W4=CléMaladie</formula>
    </cfRule>
    <cfRule type="expression" dxfId="6015" priority="533" stopIfTrue="1">
      <formula>W4=CléPersonnel</formula>
    </cfRule>
    <cfRule type="expression" dxfId="6014" priority="534" stopIfTrue="1">
      <formula>W4=CléCongé</formula>
    </cfRule>
  </conditionalFormatting>
  <conditionalFormatting sqref="W10:W11">
    <cfRule type="expression" dxfId="6013" priority="239" stopIfTrue="1">
      <formula>W10=CléPersonnel</formula>
    </cfRule>
    <cfRule type="expression" dxfId="6012" priority="238" stopIfTrue="1">
      <formula>W10=CléMaladie</formula>
    </cfRule>
    <cfRule type="expression" dxfId="6011" priority="240" stopIfTrue="1">
      <formula>W10=CléCongé</formula>
    </cfRule>
    <cfRule type="expression" dxfId="6010" priority="237" stopIfTrue="1">
      <formula>W10=CléPersonnalisée1</formula>
    </cfRule>
    <cfRule type="expression" priority="235" stopIfTrue="1">
      <formula>W10=""</formula>
    </cfRule>
    <cfRule type="expression" dxfId="6009" priority="236" stopIfTrue="1">
      <formula>W10=CléPersonnalisée2</formula>
    </cfRule>
  </conditionalFormatting>
  <conditionalFormatting sqref="W13:W14">
    <cfRule type="expression" dxfId="6008" priority="346" stopIfTrue="1">
      <formula>W13=CléMaladie</formula>
    </cfRule>
    <cfRule type="expression" dxfId="6007" priority="344" stopIfTrue="1">
      <formula>W13=CléPersonnalisée2</formula>
    </cfRule>
    <cfRule type="expression" dxfId="6006" priority="345" stopIfTrue="1">
      <formula>W13=CléPersonnalisée1</formula>
    </cfRule>
    <cfRule type="expression" priority="343" stopIfTrue="1">
      <formula>W13=""</formula>
    </cfRule>
    <cfRule type="expression" dxfId="6005" priority="348" stopIfTrue="1">
      <formula>W13=CléCongé</formula>
    </cfRule>
    <cfRule type="expression" dxfId="6004" priority="347" stopIfTrue="1">
      <formula>W13=CléPersonnel</formula>
    </cfRule>
  </conditionalFormatting>
  <conditionalFormatting sqref="X10:X15">
    <cfRule type="expression" priority="325" stopIfTrue="1">
      <formula>X10=""</formula>
    </cfRule>
    <cfRule type="expression" dxfId="6003" priority="330" stopIfTrue="1">
      <formula>X10=CléCongé</formula>
    </cfRule>
    <cfRule type="expression" dxfId="6002" priority="327" stopIfTrue="1">
      <formula>X10=CléPersonnalisée1</formula>
    </cfRule>
    <cfRule type="expression" dxfId="6001" priority="328" stopIfTrue="1">
      <formula>X10=CléMaladie</formula>
    </cfRule>
    <cfRule type="expression" dxfId="6000" priority="329" stopIfTrue="1">
      <formula>X10=CléPersonnel</formula>
    </cfRule>
    <cfRule type="expression" dxfId="5999" priority="326" stopIfTrue="1">
      <formula>X10=CléPersonnalisée2</formula>
    </cfRule>
  </conditionalFormatting>
  <conditionalFormatting sqref="X13:X14">
    <cfRule type="expression" dxfId="5998" priority="155" stopIfTrue="1">
      <formula>X13=CléPersonnel</formula>
    </cfRule>
    <cfRule type="expression" dxfId="5997" priority="636" stopIfTrue="1">
      <formula>X13=CléCongé</formula>
    </cfRule>
    <cfRule type="expression" dxfId="5996" priority="635" stopIfTrue="1">
      <formula>X13=CléPersonnel</formula>
    </cfRule>
    <cfRule type="expression" dxfId="5995" priority="633" stopIfTrue="1">
      <formula>X13=CléPersonnalisée1</formula>
    </cfRule>
    <cfRule type="expression" dxfId="5994" priority="634" stopIfTrue="1">
      <formula>X13=CléMaladie</formula>
    </cfRule>
    <cfRule type="expression" dxfId="5993" priority="156" stopIfTrue="1">
      <formula>X13=CléCongé</formula>
    </cfRule>
    <cfRule type="expression" dxfId="5992" priority="632" stopIfTrue="1">
      <formula>X13=CléPersonnalisée2</formula>
    </cfRule>
    <cfRule type="expression" priority="631" stopIfTrue="1">
      <formula>X13=""</formula>
    </cfRule>
    <cfRule type="expression" priority="151" stopIfTrue="1">
      <formula>X13=""</formula>
    </cfRule>
    <cfRule type="expression" dxfId="5991" priority="152" stopIfTrue="1">
      <formula>X13=CléPersonnalisée2</formula>
    </cfRule>
    <cfRule type="expression" dxfId="5990" priority="153" stopIfTrue="1">
      <formula>X13=CléPersonnalisée1</formula>
    </cfRule>
    <cfRule type="expression" dxfId="5989" priority="154" stopIfTrue="1">
      <formula>X13=CléMaladie</formula>
    </cfRule>
  </conditionalFormatting>
  <conditionalFormatting sqref="Y12:Y15">
    <cfRule type="expression" dxfId="5988" priority="615" stopIfTrue="1">
      <formula>Y12=CléPersonnalisée1</formula>
    </cfRule>
    <cfRule type="expression" dxfId="5987" priority="130" stopIfTrue="1">
      <formula>Y12=CléMaladie</formula>
    </cfRule>
    <cfRule type="expression" dxfId="5986" priority="131" stopIfTrue="1">
      <formula>Y12=CléPersonnel</formula>
    </cfRule>
    <cfRule type="expression" dxfId="5985" priority="616" stopIfTrue="1">
      <formula>Y12=CléMaladie</formula>
    </cfRule>
    <cfRule type="expression" dxfId="5984" priority="617" stopIfTrue="1">
      <formula>Y12=CléPersonnel</formula>
    </cfRule>
    <cfRule type="expression" dxfId="5983" priority="618" stopIfTrue="1">
      <formula>Y12=CléCongé</formula>
    </cfRule>
    <cfRule type="expression" dxfId="5982" priority="132" stopIfTrue="1">
      <formula>Y12=CléCongé</formula>
    </cfRule>
    <cfRule type="expression" priority="613" stopIfTrue="1">
      <formula>Y12=""</formula>
    </cfRule>
    <cfRule type="expression" dxfId="5981" priority="614" stopIfTrue="1">
      <formula>Y12=CléPersonnalisée2</formula>
    </cfRule>
    <cfRule type="expression" priority="127" stopIfTrue="1">
      <formula>Y12=""</formula>
    </cfRule>
    <cfRule type="expression" dxfId="5980" priority="128" stopIfTrue="1">
      <formula>Y12=CléPersonnalisée2</formula>
    </cfRule>
    <cfRule type="expression" dxfId="5979" priority="129" stopIfTrue="1">
      <formula>Y12=CléPersonnalisée1</formula>
    </cfRule>
  </conditionalFormatting>
  <conditionalFormatting sqref="Y13:Y14">
    <cfRule type="expression" dxfId="5978" priority="424" stopIfTrue="1">
      <formula>Y13=CléMaladie</formula>
    </cfRule>
    <cfRule type="expression" dxfId="5977" priority="423" stopIfTrue="1">
      <formula>Y13=CléPersonnalisée1</formula>
    </cfRule>
    <cfRule type="expression" dxfId="5976" priority="422" stopIfTrue="1">
      <formula>Y13=CléPersonnalisée2</formula>
    </cfRule>
    <cfRule type="expression" priority="421" stopIfTrue="1">
      <formula>Y13=""</formula>
    </cfRule>
    <cfRule type="expression" dxfId="5975" priority="426" stopIfTrue="1">
      <formula>Y13=CléCongé</formula>
    </cfRule>
    <cfRule type="expression" dxfId="5974" priority="425" stopIfTrue="1">
      <formula>Y13=CléPersonnel</formula>
    </cfRule>
  </conditionalFormatting>
  <conditionalFormatting sqref="Z12:Z15">
    <cfRule type="expression" priority="397" stopIfTrue="1">
      <formula>Z12=""</formula>
    </cfRule>
    <cfRule type="expression" dxfId="5973" priority="401" stopIfTrue="1">
      <formula>Z12=CléPersonnel</formula>
    </cfRule>
    <cfRule type="expression" dxfId="5972" priority="399" stopIfTrue="1">
      <formula>Z12=CléPersonnalisée1</formula>
    </cfRule>
    <cfRule type="expression" dxfId="5971" priority="400" stopIfTrue="1">
      <formula>Z12=CléMaladie</formula>
    </cfRule>
    <cfRule type="expression" dxfId="5970" priority="402" stopIfTrue="1">
      <formula>Z12=CléCongé</formula>
    </cfRule>
    <cfRule type="expression" dxfId="5969" priority="398" stopIfTrue="1">
      <formula>Z12=CléPersonnalisée2</formula>
    </cfRule>
  </conditionalFormatting>
  <conditionalFormatting sqref="AA10:AA11">
    <cfRule type="expression" dxfId="5968" priority="44" stopIfTrue="1">
      <formula>AA10=CléPersonnalisée2</formula>
    </cfRule>
    <cfRule type="expression" priority="43" stopIfTrue="1">
      <formula>AA10=""</formula>
    </cfRule>
    <cfRule type="expression" dxfId="5967" priority="53" stopIfTrue="1">
      <formula>AA10=CléPersonnel</formula>
    </cfRule>
    <cfRule type="expression" dxfId="5966" priority="52" stopIfTrue="1">
      <formula>AA10=CléMaladie</formula>
    </cfRule>
    <cfRule type="expression" dxfId="5965" priority="51" stopIfTrue="1">
      <formula>AA10=CléPersonnalisée1</formula>
    </cfRule>
    <cfRule type="expression" dxfId="5964" priority="50" stopIfTrue="1">
      <formula>AA10=CléPersonnalisée2</formula>
    </cfRule>
    <cfRule type="expression" priority="49" stopIfTrue="1">
      <formula>AA10=""</formula>
    </cfRule>
    <cfRule type="expression" dxfId="5963" priority="48" stopIfTrue="1">
      <formula>AA10=CléCongé</formula>
    </cfRule>
    <cfRule type="expression" dxfId="5962" priority="47" stopIfTrue="1">
      <formula>AA10=CléPersonnel</formula>
    </cfRule>
    <cfRule type="expression" dxfId="5961" priority="46" stopIfTrue="1">
      <formula>AA10=CléMaladie</formula>
    </cfRule>
    <cfRule type="expression" dxfId="5960" priority="6" stopIfTrue="1">
      <formula>AA10=CléCongé</formula>
    </cfRule>
    <cfRule type="expression" dxfId="5959" priority="5" stopIfTrue="1">
      <formula>AA10=CléPersonnel</formula>
    </cfRule>
    <cfRule type="expression" dxfId="5958" priority="4" stopIfTrue="1">
      <formula>AA10=CléMaladie</formula>
    </cfRule>
    <cfRule type="expression" dxfId="5957" priority="3" stopIfTrue="1">
      <formula>AA10=CléPersonnalisée1</formula>
    </cfRule>
    <cfRule type="expression" dxfId="5956" priority="2" stopIfTrue="1">
      <formula>AA10=CléPersonnalisée2</formula>
    </cfRule>
    <cfRule type="expression" dxfId="5955" priority="45" stopIfTrue="1">
      <formula>AA10=CléPersonnalisée1</formula>
    </cfRule>
    <cfRule type="expression" priority="1" stopIfTrue="1">
      <formula>AA10=""</formula>
    </cfRule>
    <cfRule type="expression" dxfId="5954" priority="60" stopIfTrue="1">
      <formula>AA10=CléCongé</formula>
    </cfRule>
    <cfRule type="expression" dxfId="5953" priority="59" stopIfTrue="1">
      <formula>AA10=CléPersonnel</formula>
    </cfRule>
    <cfRule type="expression" dxfId="5952" priority="58" stopIfTrue="1">
      <formula>AA10=CléMaladie</formula>
    </cfRule>
    <cfRule type="expression" dxfId="5951" priority="57" stopIfTrue="1">
      <formula>AA10=CléPersonnalisée1</formula>
    </cfRule>
    <cfRule type="expression" dxfId="5950" priority="56" stopIfTrue="1">
      <formula>AA10=CléPersonnalisée2</formula>
    </cfRule>
    <cfRule type="expression" priority="55" stopIfTrue="1">
      <formula>AA10=""</formula>
    </cfRule>
    <cfRule type="expression" dxfId="5949" priority="54" stopIfTrue="1">
      <formula>AA10=CléCongé</formula>
    </cfRule>
  </conditionalFormatting>
  <conditionalFormatting sqref="AA13:AA14">
    <cfRule type="expression" dxfId="5948" priority="28" stopIfTrue="1">
      <formula>AA13=CléMaladie</formula>
    </cfRule>
    <cfRule type="expression" priority="25" stopIfTrue="1">
      <formula>AA13=""</formula>
    </cfRule>
    <cfRule type="expression" dxfId="5947" priority="18" stopIfTrue="1">
      <formula>AA13=CléCongé</formula>
    </cfRule>
    <cfRule type="expression" dxfId="5946" priority="17" stopIfTrue="1">
      <formula>AA13=CléPersonnel</formula>
    </cfRule>
    <cfRule type="expression" dxfId="5945" priority="16" stopIfTrue="1">
      <formula>AA13=CléMaladie</formula>
    </cfRule>
    <cfRule type="expression" dxfId="5944" priority="15" stopIfTrue="1">
      <formula>AA13=CléPersonnalisée1</formula>
    </cfRule>
    <cfRule type="expression" dxfId="5943" priority="14" stopIfTrue="1">
      <formula>AA13=CléPersonnalisée2</formula>
    </cfRule>
    <cfRule type="expression" priority="13" stopIfTrue="1">
      <formula>AA13=""</formula>
    </cfRule>
    <cfRule type="expression" dxfId="5942" priority="30" stopIfTrue="1">
      <formula>AA13=CléCongé</formula>
    </cfRule>
    <cfRule type="expression" dxfId="5941" priority="284" stopIfTrue="1">
      <formula>AA13=CléPersonnalisée2</formula>
    </cfRule>
    <cfRule type="expression" dxfId="5940" priority="285" stopIfTrue="1">
      <formula>AA13=CléPersonnalisée1</formula>
    </cfRule>
    <cfRule type="expression" dxfId="5939" priority="286" stopIfTrue="1">
      <formula>AA13=CléMaladie</formula>
    </cfRule>
    <cfRule type="expression" dxfId="5938" priority="26" stopIfTrue="1">
      <formula>AA13=CléPersonnalisée2</formula>
    </cfRule>
    <cfRule type="expression" dxfId="5937" priority="287" stopIfTrue="1">
      <formula>AA13=CléPersonnel</formula>
    </cfRule>
    <cfRule type="expression" dxfId="5936" priority="288" stopIfTrue="1">
      <formula>AA13=CléCongé</formula>
    </cfRule>
    <cfRule type="expression" dxfId="5935" priority="29" stopIfTrue="1">
      <formula>AA13=CléPersonnel</formula>
    </cfRule>
    <cfRule type="expression" dxfId="5934" priority="27" stopIfTrue="1">
      <formula>AA13=CléPersonnalisée1</formula>
    </cfRule>
    <cfRule type="expression" priority="283" stopIfTrue="1">
      <formula>AA13=""</formula>
    </cfRule>
  </conditionalFormatting>
  <conditionalFormatting sqref="AB10:AB15">
    <cfRule type="expression" priority="19" stopIfTrue="1">
      <formula>AB10=""</formula>
    </cfRule>
    <cfRule type="expression" dxfId="5933" priority="21" stopIfTrue="1">
      <formula>AB10=CléPersonnalisée1</formula>
    </cfRule>
    <cfRule type="expression" dxfId="5932" priority="24" stopIfTrue="1">
      <formula>AB10=CléCongé</formula>
    </cfRule>
    <cfRule type="expression" dxfId="5931" priority="23" stopIfTrue="1">
      <formula>AB10=CléPersonnel</formula>
    </cfRule>
    <cfRule type="expression" dxfId="5930" priority="22" stopIfTrue="1">
      <formula>AB10=CléMaladie</formula>
    </cfRule>
    <cfRule type="expression" dxfId="5929" priority="20" stopIfTrue="1">
      <formula>AB10=CléPersonnalisée2</formula>
    </cfRule>
  </conditionalFormatting>
  <conditionalFormatting sqref="AB12:AB15">
    <cfRule type="expression" dxfId="5928" priority="10" stopIfTrue="1">
      <formula>AB12=CléMaladie</formula>
    </cfRule>
    <cfRule type="expression" dxfId="5927" priority="12" stopIfTrue="1">
      <formula>AB12=CléCongé</formula>
    </cfRule>
    <cfRule type="expression" dxfId="5926" priority="11" stopIfTrue="1">
      <formula>AB12=CléPersonnel</formula>
    </cfRule>
    <cfRule type="expression" dxfId="5925" priority="261" stopIfTrue="1">
      <formula>AB12=CléPersonnalisée1</formula>
    </cfRule>
    <cfRule type="expression" dxfId="5924" priority="262" stopIfTrue="1">
      <formula>AB12=CléMaladie</formula>
    </cfRule>
    <cfRule type="expression" dxfId="5923" priority="263" stopIfTrue="1">
      <formula>AB12=CléPersonnel</formula>
    </cfRule>
    <cfRule type="expression" dxfId="5922" priority="264" stopIfTrue="1">
      <formula>AB12=CléCongé</formula>
    </cfRule>
    <cfRule type="expression" priority="259" stopIfTrue="1">
      <formula>AB12=""</formula>
    </cfRule>
    <cfRule type="expression" priority="7" stopIfTrue="1">
      <formula>AB12=""</formula>
    </cfRule>
    <cfRule type="expression" dxfId="5921" priority="8" stopIfTrue="1">
      <formula>AB12=CléPersonnalisée2</formula>
    </cfRule>
    <cfRule type="expression" dxfId="5920" priority="9" stopIfTrue="1">
      <formula>AB12=CléPersonnalisée1</formula>
    </cfRule>
    <cfRule type="expression" dxfId="5919" priority="260" stopIfTrue="1">
      <formula>AB12=CléPersonnalisée2</formula>
    </cfRule>
  </conditionalFormatting>
  <conditionalFormatting sqref="AB13:AB14">
    <cfRule type="expression" dxfId="5918" priority="40" stopIfTrue="1">
      <formula>AB13=CléMaladie</formula>
    </cfRule>
    <cfRule type="expression" dxfId="5917" priority="39" stopIfTrue="1">
      <formula>AB13=CléPersonnalisée1</formula>
    </cfRule>
    <cfRule type="expression" dxfId="5916" priority="38" stopIfTrue="1">
      <formula>AB13=CléPersonnalisée2</formula>
    </cfRule>
    <cfRule type="expression" priority="37" stopIfTrue="1">
      <formula>AB13=""</formula>
    </cfRule>
    <cfRule type="expression" dxfId="5915" priority="36" stopIfTrue="1">
      <formula>AB13=CléCongé</formula>
    </cfRule>
    <cfRule type="expression" dxfId="5914" priority="35" stopIfTrue="1">
      <formula>AB13=CléPersonnel</formula>
    </cfRule>
    <cfRule type="expression" dxfId="5913" priority="574" stopIfTrue="1">
      <formula>AB13=CléMaladie</formula>
    </cfRule>
    <cfRule type="expression" dxfId="5912" priority="575" stopIfTrue="1">
      <formula>AB13=CléPersonnel</formula>
    </cfRule>
    <cfRule type="expression" dxfId="5911" priority="576" stopIfTrue="1">
      <formula>AB13=CléCongé</formula>
    </cfRule>
    <cfRule type="expression" dxfId="5910" priority="42" stopIfTrue="1">
      <formula>AB13=CléCongé</formula>
    </cfRule>
    <cfRule type="expression" priority="571" stopIfTrue="1">
      <formula>AB13=""</formula>
    </cfRule>
    <cfRule type="expression" dxfId="5909" priority="572" stopIfTrue="1">
      <formula>AB13=CléPersonnalisée2</formula>
    </cfRule>
    <cfRule type="expression" dxfId="5908" priority="573" stopIfTrue="1">
      <formula>AB13=CléPersonnalisée1</formula>
    </cfRule>
    <cfRule type="expression" dxfId="5907" priority="41" stopIfTrue="1">
      <formula>AB13=CléPersonnel</formula>
    </cfRule>
    <cfRule type="expression" priority="31" stopIfTrue="1">
      <formula>AB13=""</formula>
    </cfRule>
    <cfRule type="expression" dxfId="5906" priority="32" stopIfTrue="1">
      <formula>AB13=CléPersonnalisée2</formula>
    </cfRule>
    <cfRule type="expression" dxfId="5905" priority="33" stopIfTrue="1">
      <formula>AB13=CléPersonnalisée1</formula>
    </cfRule>
    <cfRule type="expression" dxfId="5904" priority="34" stopIfTrue="1">
      <formula>AB13=CléMaladie</formula>
    </cfRule>
  </conditionalFormatting>
  <conditionalFormatting sqref="AE4:AE9">
    <cfRule type="expression" dxfId="5903" priority="514" stopIfTrue="1">
      <formula>AE4=CléMaladie</formula>
    </cfRule>
    <cfRule type="expression" dxfId="5902" priority="513" stopIfTrue="1">
      <formula>AE4=CléPersonnalisée1</formula>
    </cfRule>
    <cfRule type="expression" dxfId="5901" priority="512" stopIfTrue="1">
      <formula>AE4=CléPersonnalisée2</formula>
    </cfRule>
    <cfRule type="expression" priority="511" stopIfTrue="1">
      <formula>AE4=""</formula>
    </cfRule>
    <cfRule type="expression" dxfId="5900" priority="515" stopIfTrue="1">
      <formula>AE4=CléPersonnel</formula>
    </cfRule>
    <cfRule type="expression" dxfId="5899" priority="516" stopIfTrue="1">
      <formula>AE4=CléCongé</formula>
    </cfRule>
  </conditionalFormatting>
  <conditionalFormatting sqref="AE12:AE15">
    <cfRule type="expression" dxfId="5898" priority="79" stopIfTrue="1">
      <formula>AE12=CléPersonnalisée1</formula>
    </cfRule>
    <cfRule type="expression" dxfId="5897" priority="79" stopIfTrue="1">
      <formula>AE12=CléPersonnalisée2</formula>
    </cfRule>
    <cfRule type="expression" dxfId="5896" priority="79" stopIfTrue="1">
      <formula>AE12=CléMaladie</formula>
    </cfRule>
    <cfRule type="expression" dxfId="5895" priority="79" stopIfTrue="1">
      <formula>AE12=CléPersonnel</formula>
    </cfRule>
    <cfRule type="expression" dxfId="5894" priority="79" stopIfTrue="1">
      <formula>AE12=CléCongé</formula>
    </cfRule>
    <cfRule type="expression" priority="79" stopIfTrue="1">
      <formula>AE12=""</formula>
    </cfRule>
  </conditionalFormatting>
  <conditionalFormatting sqref="AE4:AF9">
    <cfRule type="expression" priority="656" stopIfTrue="1">
      <formula>AE4=""</formula>
    </cfRule>
    <cfRule type="expression" dxfId="5893" priority="80" stopIfTrue="1">
      <formula>AE4=CléPersonnalisée2</formula>
    </cfRule>
    <cfRule type="expression" dxfId="5892" priority="81" stopIfTrue="1">
      <formula>AE4=CléPersonnalisée1</formula>
    </cfRule>
    <cfRule type="expression" dxfId="5891" priority="82" stopIfTrue="1">
      <formula>AE4=CléMaladie</formula>
    </cfRule>
    <cfRule type="expression" dxfId="5890" priority="83" stopIfTrue="1">
      <formula>AE4=CléPersonnel</formula>
    </cfRule>
    <cfRule type="expression" dxfId="5889" priority="84" stopIfTrue="1">
      <formula>AE4=CléCongé</formula>
    </cfRule>
  </conditionalFormatting>
  <conditionalFormatting sqref="AF4:AF9">
    <cfRule type="expression" priority="505" stopIfTrue="1">
      <formula>AF4=""</formula>
    </cfRule>
    <cfRule type="expression" dxfId="5888" priority="506" stopIfTrue="1">
      <formula>AF4=CléPersonnalisée2</formula>
    </cfRule>
    <cfRule type="expression" dxfId="5887" priority="510" stopIfTrue="1">
      <formula>AF4=CléCongé</formula>
    </cfRule>
    <cfRule type="expression" dxfId="5886" priority="508" stopIfTrue="1">
      <formula>AF4=CléMaladie</formula>
    </cfRule>
    <cfRule type="expression" dxfId="5885" priority="507" stopIfTrue="1">
      <formula>AF4=CléPersonnalisée1</formula>
    </cfRule>
    <cfRule type="expression" dxfId="5884" priority="509" stopIfTrue="1">
      <formula>AF4=CléPersonnel</formula>
    </cfRule>
  </conditionalFormatting>
  <conditionalFormatting sqref="AF12:AF15">
    <cfRule type="expression" dxfId="5883" priority="62" stopIfTrue="1">
      <formula>AF12=CléPersonnalisée2</formula>
    </cfRule>
    <cfRule type="expression" dxfId="5882" priority="64" stopIfTrue="1">
      <formula>AF12=CléMaladie</formula>
    </cfRule>
    <cfRule type="expression" dxfId="5881" priority="66" stopIfTrue="1">
      <formula>AF12=CléCongé</formula>
    </cfRule>
    <cfRule type="expression" dxfId="5880" priority="65" stopIfTrue="1">
      <formula>AF12=CléPersonnel</formula>
    </cfRule>
    <cfRule type="expression" priority="73" stopIfTrue="1">
      <formula>AF12=""</formula>
    </cfRule>
    <cfRule type="expression" priority="62" stopIfTrue="1">
      <formula>AF12=""</formula>
    </cfRule>
    <cfRule type="expression" dxfId="5879" priority="75" stopIfTrue="1">
      <formula>AF12=CléPersonnalisée1</formula>
    </cfRule>
    <cfRule type="expression" dxfId="5878" priority="76" stopIfTrue="1">
      <formula>AF12=CléMaladie</formula>
    </cfRule>
    <cfRule type="expression" dxfId="5877" priority="77" stopIfTrue="1">
      <formula>AF12=CléPersonnel</formula>
    </cfRule>
    <cfRule type="expression" dxfId="5876" priority="78" stopIfTrue="1">
      <formula>AF12=CléCongé</formula>
    </cfRule>
    <cfRule type="expression" dxfId="5875" priority="63" stopIfTrue="1">
      <formula>AF12=CléPersonnalisée1</formula>
    </cfRule>
    <cfRule type="expression" dxfId="5874" priority="74" stopIfTrue="1">
      <formula>AF12=CléPersonnalisée2</formula>
    </cfRule>
  </conditionalFormatting>
  <conditionalFormatting sqref="AG4:AG16">
    <cfRule type="dataBar" priority="655">
      <dataBar>
        <cfvo type="min"/>
        <cfvo type="formula" val="DATEDIF(DATE(CalendarYear,2,1),DATE(CalendarYear,3,1),&quot;d&quot;)"/>
        <color theme="2" tint="-0.249977111117893"/>
      </dataBar>
      <extLst>
        <ext xmlns:x14="http://schemas.microsoft.com/office/spreadsheetml/2009/9/main" uri="{B025F937-C7B1-47D3-B67F-A62EFF666E3E}">
          <x14:id>{5D9C5C0D-CBC5-4E3E-9746-760175303270}</x14:id>
        </ext>
      </extLst>
    </cfRule>
  </conditionalFormatting>
  <dataValidations count="4">
    <dataValidation allowBlank="1" showInputMessage="1" showErrorMessage="1" prompt="Entrez l’année dans cette cellule" sqref="AG1" xr:uid="{4A562256-FDB7-4751-BFAF-050C341454E1}"/>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33FA0871-70CC-4077-9A2D-EAE32C1277A0}"/>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2CF12DE9-968E-4F91-AEF0-3665A1330B5E}"/>
    <dataValidation allowBlank="1" showInputMessage="1" showErrorMessage="1" prompt="Calcule automatiquement le nombre total de jours d’absence d’un employé durant ce mois dans cette colonne" sqref="AG3" xr:uid="{F64D31CC-E4FB-414C-B03D-7EDD4B43E35C}"/>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D9C5C0D-CBC5-4E3E-9746-760175303270}">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1CC7-9C43-4586-8575-D780573EEE72}">
  <dimension ref="A1:AG17"/>
  <sheetViews>
    <sheetView workbookViewId="0">
      <selection activeCell="J6" sqref="J6:K6"/>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7" t="s">
        <v>76</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
        <v>2026</v>
      </c>
    </row>
    <row r="2" spans="1:33" ht="18.75" thickTop="1" thickBot="1" x14ac:dyDescent="0.3">
      <c r="A2" s="1"/>
      <c r="B2" s="4" t="s">
        <v>48</v>
      </c>
      <c r="C2" s="4" t="s">
        <v>49</v>
      </c>
      <c r="D2" s="4" t="s">
        <v>50</v>
      </c>
      <c r="E2" s="4" t="s">
        <v>51</v>
      </c>
      <c r="F2" s="4" t="s">
        <v>52</v>
      </c>
      <c r="G2" s="4" t="s">
        <v>53</v>
      </c>
      <c r="H2" s="4" t="s">
        <v>47</v>
      </c>
      <c r="I2" s="4" t="s">
        <v>48</v>
      </c>
      <c r="J2" s="4" t="s">
        <v>49</v>
      </c>
      <c r="K2" s="4" t="s">
        <v>50</v>
      </c>
      <c r="L2" s="4" t="s">
        <v>51</v>
      </c>
      <c r="M2" s="4" t="s">
        <v>52</v>
      </c>
      <c r="N2" s="4" t="s">
        <v>53</v>
      </c>
      <c r="O2" s="4" t="s">
        <v>47</v>
      </c>
      <c r="P2" s="4" t="s">
        <v>48</v>
      </c>
      <c r="Q2" s="4" t="s">
        <v>49</v>
      </c>
      <c r="R2" s="4" t="s">
        <v>50</v>
      </c>
      <c r="S2" s="4" t="s">
        <v>51</v>
      </c>
      <c r="T2" s="4" t="s">
        <v>52</v>
      </c>
      <c r="U2" s="4" t="s">
        <v>53</v>
      </c>
      <c r="V2" s="4" t="s">
        <v>47</v>
      </c>
      <c r="W2" s="4" t="s">
        <v>48</v>
      </c>
      <c r="X2" s="4" t="s">
        <v>49</v>
      </c>
      <c r="Y2" s="4" t="s">
        <v>50</v>
      </c>
      <c r="Z2" s="4" t="s">
        <v>51</v>
      </c>
      <c r="AA2" s="4" t="s">
        <v>52</v>
      </c>
      <c r="AB2" s="4" t="s">
        <v>53</v>
      </c>
      <c r="AC2" s="4" t="s">
        <v>47</v>
      </c>
      <c r="AD2" s="4" t="s">
        <v>48</v>
      </c>
      <c r="AE2" s="4" t="s">
        <v>49</v>
      </c>
      <c r="AF2" s="4" t="s">
        <v>50</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30</v>
      </c>
      <c r="AG3" s="5" t="s">
        <v>31</v>
      </c>
    </row>
    <row r="4" spans="1:33" ht="50.1" customHeight="1" x14ac:dyDescent="0.25">
      <c r="A4" s="6" t="s">
        <v>33</v>
      </c>
      <c r="B4" s="13" t="s">
        <v>54</v>
      </c>
      <c r="C4" s="12" t="s">
        <v>55</v>
      </c>
      <c r="D4" s="12" t="s">
        <v>55</v>
      </c>
      <c r="E4" s="13" t="s">
        <v>54</v>
      </c>
      <c r="F4" s="13" t="s">
        <v>54</v>
      </c>
      <c r="G4" s="4"/>
      <c r="H4" s="4"/>
      <c r="I4" s="4"/>
      <c r="J4" s="4"/>
      <c r="K4" s="4"/>
      <c r="L4" s="4"/>
      <c r="M4" s="4"/>
      <c r="N4" s="13" t="s">
        <v>54</v>
      </c>
      <c r="O4" s="13" t="s">
        <v>54</v>
      </c>
      <c r="P4" s="13" t="s">
        <v>54</v>
      </c>
      <c r="Q4" s="13" t="s">
        <v>54</v>
      </c>
      <c r="R4" s="13" t="s">
        <v>54</v>
      </c>
      <c r="S4" s="4"/>
      <c r="T4" s="4"/>
      <c r="U4" s="12" t="s">
        <v>55</v>
      </c>
      <c r="V4" s="12" t="s">
        <v>55</v>
      </c>
      <c r="W4" s="4"/>
      <c r="X4" s="12" t="s">
        <v>55</v>
      </c>
      <c r="Y4" s="12" t="s">
        <v>55</v>
      </c>
      <c r="Z4" s="4"/>
      <c r="AA4" s="4"/>
      <c r="AB4" s="12" t="s">
        <v>55</v>
      </c>
      <c r="AC4" s="12" t="s">
        <v>55</v>
      </c>
      <c r="AD4" s="4"/>
      <c r="AE4" s="12" t="s">
        <v>55</v>
      </c>
      <c r="AF4" s="4"/>
      <c r="AG4" s="7">
        <f>COUNTA(Septembre3456789[[#This Row],[1]:[ ]])</f>
        <v>17</v>
      </c>
    </row>
    <row r="5" spans="1:33" ht="50.1" customHeight="1" x14ac:dyDescent="0.25">
      <c r="A5" s="6" t="s">
        <v>34</v>
      </c>
      <c r="B5" s="13" t="s">
        <v>54</v>
      </c>
      <c r="C5" s="12" t="s">
        <v>56</v>
      </c>
      <c r="D5" s="12" t="s">
        <v>56</v>
      </c>
      <c r="E5" s="13" t="s">
        <v>54</v>
      </c>
      <c r="F5" s="13" t="s">
        <v>54</v>
      </c>
      <c r="G5" s="4"/>
      <c r="H5" s="4"/>
      <c r="I5" s="4"/>
      <c r="J5" s="4"/>
      <c r="K5" s="4"/>
      <c r="L5" s="4"/>
      <c r="M5" s="4"/>
      <c r="N5" s="13" t="s">
        <v>54</v>
      </c>
      <c r="O5" s="13" t="s">
        <v>54</v>
      </c>
      <c r="P5" s="13" t="s">
        <v>54</v>
      </c>
      <c r="Q5" s="13" t="s">
        <v>54</v>
      </c>
      <c r="R5" s="13" t="s">
        <v>54</v>
      </c>
      <c r="S5" s="4"/>
      <c r="T5" s="4"/>
      <c r="U5" s="12" t="s">
        <v>56</v>
      </c>
      <c r="V5" s="12" t="s">
        <v>56</v>
      </c>
      <c r="W5" s="4"/>
      <c r="X5" s="12" t="s">
        <v>56</v>
      </c>
      <c r="Y5" s="12" t="s">
        <v>56</v>
      </c>
      <c r="Z5" s="4"/>
      <c r="AA5" s="4"/>
      <c r="AB5" s="12" t="s">
        <v>56</v>
      </c>
      <c r="AC5" s="12" t="s">
        <v>56</v>
      </c>
      <c r="AD5" s="4"/>
      <c r="AE5" s="12" t="s">
        <v>56</v>
      </c>
      <c r="AF5" s="4"/>
      <c r="AG5" s="7">
        <f>COUNTA(Septembre3456789[[#This Row],[1]:[ ]])</f>
        <v>17</v>
      </c>
    </row>
    <row r="6" spans="1:33" ht="50.1" customHeight="1" x14ac:dyDescent="0.25">
      <c r="A6" s="6" t="s">
        <v>35</v>
      </c>
      <c r="B6" s="4"/>
      <c r="C6" s="12" t="s">
        <v>57</v>
      </c>
      <c r="D6" s="12" t="s">
        <v>57</v>
      </c>
      <c r="E6" s="13" t="s">
        <v>54</v>
      </c>
      <c r="F6" s="13" t="s">
        <v>54</v>
      </c>
      <c r="G6" s="4"/>
      <c r="H6" s="4"/>
      <c r="I6" s="4"/>
      <c r="J6" s="4"/>
      <c r="K6" s="4"/>
      <c r="L6" s="4"/>
      <c r="M6" s="4"/>
      <c r="N6" s="13" t="s">
        <v>54</v>
      </c>
      <c r="O6" s="13" t="s">
        <v>54</v>
      </c>
      <c r="P6" s="13" t="s">
        <v>54</v>
      </c>
      <c r="Q6" s="13" t="s">
        <v>54</v>
      </c>
      <c r="R6" s="13" t="s">
        <v>54</v>
      </c>
      <c r="S6" s="4"/>
      <c r="T6" s="4"/>
      <c r="U6" s="12" t="s">
        <v>57</v>
      </c>
      <c r="V6" s="12" t="s">
        <v>57</v>
      </c>
      <c r="W6" s="4"/>
      <c r="X6" s="12" t="s">
        <v>57</v>
      </c>
      <c r="Y6" s="12" t="s">
        <v>57</v>
      </c>
      <c r="Z6" s="4"/>
      <c r="AA6" s="4"/>
      <c r="AB6" s="12" t="s">
        <v>57</v>
      </c>
      <c r="AC6" s="12" t="s">
        <v>57</v>
      </c>
      <c r="AD6" s="4"/>
      <c r="AE6" s="12" t="s">
        <v>57</v>
      </c>
      <c r="AF6" s="4"/>
      <c r="AG6" s="7">
        <f>COUNTA(Septembre3456789[[#This Row],[1]:[ ]])</f>
        <v>16</v>
      </c>
    </row>
    <row r="7" spans="1:33" ht="50.1" customHeight="1" x14ac:dyDescent="0.25">
      <c r="A7" s="6" t="s">
        <v>36</v>
      </c>
      <c r="B7" s="4"/>
      <c r="C7" s="12" t="s">
        <v>58</v>
      </c>
      <c r="D7" s="12" t="s">
        <v>58</v>
      </c>
      <c r="E7" s="13" t="s">
        <v>54</v>
      </c>
      <c r="F7" s="13" t="s">
        <v>54</v>
      </c>
      <c r="G7" s="4"/>
      <c r="H7" s="4"/>
      <c r="I7" s="4"/>
      <c r="J7" s="4"/>
      <c r="K7" s="4"/>
      <c r="L7" s="4"/>
      <c r="M7" s="4"/>
      <c r="N7" s="13" t="s">
        <v>54</v>
      </c>
      <c r="O7" s="13" t="s">
        <v>54</v>
      </c>
      <c r="P7" s="13" t="s">
        <v>54</v>
      </c>
      <c r="Q7" s="13" t="s">
        <v>54</v>
      </c>
      <c r="R7" s="13" t="s">
        <v>54</v>
      </c>
      <c r="S7" s="4"/>
      <c r="T7" s="4"/>
      <c r="U7" s="12" t="s">
        <v>58</v>
      </c>
      <c r="V7" s="12" t="s">
        <v>58</v>
      </c>
      <c r="W7" s="4"/>
      <c r="X7" s="12" t="s">
        <v>58</v>
      </c>
      <c r="Y7" s="12" t="s">
        <v>58</v>
      </c>
      <c r="Z7" s="4"/>
      <c r="AA7" s="4"/>
      <c r="AB7" s="12" t="s">
        <v>58</v>
      </c>
      <c r="AC7" s="12" t="s">
        <v>58</v>
      </c>
      <c r="AD7" s="4"/>
      <c r="AE7" s="12" t="s">
        <v>58</v>
      </c>
      <c r="AF7" s="4"/>
      <c r="AG7" s="7">
        <f>COUNTA(Septembre3456789[[#This Row],[1]:[ ]])</f>
        <v>16</v>
      </c>
    </row>
    <row r="8" spans="1:33" ht="50.1" customHeight="1" x14ac:dyDescent="0.25">
      <c r="A8" s="6" t="s">
        <v>37</v>
      </c>
      <c r="B8" s="4"/>
      <c r="C8" s="4"/>
      <c r="D8" s="4"/>
      <c r="E8" s="13" t="s">
        <v>54</v>
      </c>
      <c r="F8" s="13" t="s">
        <v>54</v>
      </c>
      <c r="G8" s="4"/>
      <c r="H8" s="4"/>
      <c r="I8" s="4"/>
      <c r="J8" s="4"/>
      <c r="K8" s="4"/>
      <c r="L8" s="4"/>
      <c r="M8" s="4"/>
      <c r="N8" s="13" t="s">
        <v>54</v>
      </c>
      <c r="O8" s="13" t="s">
        <v>54</v>
      </c>
      <c r="P8" s="13" t="s">
        <v>54</v>
      </c>
      <c r="Q8" s="13" t="s">
        <v>54</v>
      </c>
      <c r="R8" s="13" t="s">
        <v>54</v>
      </c>
      <c r="S8" s="4"/>
      <c r="T8" s="4"/>
      <c r="U8" s="12" t="s">
        <v>55</v>
      </c>
      <c r="V8" s="12" t="s">
        <v>55</v>
      </c>
      <c r="W8" s="4"/>
      <c r="X8" s="4"/>
      <c r="Y8" s="4"/>
      <c r="Z8" s="4"/>
      <c r="AA8" s="4"/>
      <c r="AB8" s="12" t="s">
        <v>55</v>
      </c>
      <c r="AC8" s="12" t="s">
        <v>55</v>
      </c>
      <c r="AD8" s="4"/>
      <c r="AE8" s="4"/>
      <c r="AF8" s="4"/>
      <c r="AG8" s="7">
        <f>COUNTA(Septembre3456789[[#This Row],[1]:[ ]])</f>
        <v>11</v>
      </c>
    </row>
    <row r="9" spans="1:33" ht="50.1" customHeight="1" thickBot="1" x14ac:dyDescent="0.3">
      <c r="A9" s="6" t="s">
        <v>38</v>
      </c>
      <c r="B9" s="4"/>
      <c r="C9" s="4"/>
      <c r="D9" s="4"/>
      <c r="E9" s="13" t="s">
        <v>54</v>
      </c>
      <c r="F9" s="13" t="s">
        <v>54</v>
      </c>
      <c r="G9" s="4"/>
      <c r="H9" s="4"/>
      <c r="I9" s="4"/>
      <c r="J9" s="4"/>
      <c r="K9" s="4"/>
      <c r="L9" s="4"/>
      <c r="M9" s="4"/>
      <c r="N9" s="13" t="s">
        <v>54</v>
      </c>
      <c r="O9" s="13" t="s">
        <v>54</v>
      </c>
      <c r="P9" s="13" t="s">
        <v>54</v>
      </c>
      <c r="Q9" s="13" t="s">
        <v>54</v>
      </c>
      <c r="R9" s="13" t="s">
        <v>54</v>
      </c>
      <c r="S9" s="4"/>
      <c r="T9" s="4"/>
      <c r="U9" s="12"/>
      <c r="V9" s="12"/>
      <c r="W9" s="4"/>
      <c r="X9" s="4"/>
      <c r="Y9" s="4"/>
      <c r="Z9" s="4"/>
      <c r="AA9" s="4"/>
      <c r="AB9" s="12"/>
      <c r="AC9" s="12"/>
      <c r="AD9" s="4"/>
      <c r="AE9" s="4"/>
      <c r="AF9" s="4"/>
      <c r="AG9" s="11">
        <f>COUNTA(Septembre3456789[[#This Row],[1]:[ ]])</f>
        <v>7</v>
      </c>
    </row>
    <row r="10" spans="1:33" ht="50.1" customHeight="1" thickTop="1" thickBot="1" x14ac:dyDescent="0.3">
      <c r="A10" s="6" t="s">
        <v>39</v>
      </c>
      <c r="B10" s="4"/>
      <c r="C10" s="13" t="s">
        <v>54</v>
      </c>
      <c r="D10" s="4"/>
      <c r="E10" s="13" t="s">
        <v>54</v>
      </c>
      <c r="F10" s="13" t="s">
        <v>54</v>
      </c>
      <c r="G10" s="4"/>
      <c r="H10" s="4"/>
      <c r="I10" s="4"/>
      <c r="J10" s="4"/>
      <c r="K10" s="4"/>
      <c r="L10" s="4"/>
      <c r="M10" s="4"/>
      <c r="N10" s="13" t="s">
        <v>54</v>
      </c>
      <c r="O10" s="13" t="s">
        <v>54</v>
      </c>
      <c r="P10" s="13" t="s">
        <v>54</v>
      </c>
      <c r="Q10" s="13" t="s">
        <v>54</v>
      </c>
      <c r="R10" s="13" t="s">
        <v>54</v>
      </c>
      <c r="S10" s="4"/>
      <c r="T10" s="4"/>
      <c r="U10" s="4"/>
      <c r="V10" s="4"/>
      <c r="W10" s="4"/>
      <c r="X10" s="13" t="s">
        <v>54</v>
      </c>
      <c r="Y10" s="4"/>
      <c r="Z10" s="4"/>
      <c r="AA10" s="4"/>
      <c r="AB10" s="4"/>
      <c r="AC10" s="4"/>
      <c r="AD10" s="4"/>
      <c r="AE10" s="13" t="s">
        <v>54</v>
      </c>
      <c r="AF10" s="4"/>
      <c r="AG10" s="11">
        <f>COUNTA(Septembre3456789[[#This Row],[1]:[ ]])</f>
        <v>10</v>
      </c>
    </row>
    <row r="11" spans="1:33" ht="50.1" customHeight="1" thickTop="1" thickBot="1" x14ac:dyDescent="0.3">
      <c r="A11" s="6" t="s">
        <v>40</v>
      </c>
      <c r="B11" s="4"/>
      <c r="C11" s="13" t="s">
        <v>54</v>
      </c>
      <c r="D11" s="4"/>
      <c r="E11" s="13" t="s">
        <v>54</v>
      </c>
      <c r="F11" s="13" t="s">
        <v>54</v>
      </c>
      <c r="G11" s="4"/>
      <c r="H11" s="4"/>
      <c r="I11" s="4"/>
      <c r="J11" s="4"/>
      <c r="K11" s="4"/>
      <c r="L11" s="4"/>
      <c r="M11" s="4"/>
      <c r="N11" s="13" t="s">
        <v>54</v>
      </c>
      <c r="O11" s="13" t="s">
        <v>54</v>
      </c>
      <c r="P11" s="13" t="s">
        <v>54</v>
      </c>
      <c r="Q11" s="13" t="s">
        <v>54</v>
      </c>
      <c r="R11" s="13" t="s">
        <v>54</v>
      </c>
      <c r="S11" s="4"/>
      <c r="T11" s="4"/>
      <c r="U11" s="4"/>
      <c r="V11" s="4"/>
      <c r="W11" s="4"/>
      <c r="X11" s="13" t="s">
        <v>54</v>
      </c>
      <c r="Y11" s="4"/>
      <c r="Z11" s="4"/>
      <c r="AA11" s="4"/>
      <c r="AB11" s="4"/>
      <c r="AC11" s="4"/>
      <c r="AD11" s="4"/>
      <c r="AE11" s="13" t="s">
        <v>54</v>
      </c>
      <c r="AF11" s="4"/>
      <c r="AG11" s="11">
        <f>COUNTA(Septembre3456789[[#This Row],[1]:[ ]])</f>
        <v>10</v>
      </c>
    </row>
    <row r="12" spans="1:33" ht="50.1" customHeight="1" thickTop="1" thickBot="1" x14ac:dyDescent="0.3">
      <c r="A12" s="6" t="s">
        <v>41</v>
      </c>
      <c r="B12" s="4"/>
      <c r="C12" s="4"/>
      <c r="D12" s="4"/>
      <c r="E12" s="13" t="s">
        <v>54</v>
      </c>
      <c r="F12" s="13" t="s">
        <v>54</v>
      </c>
      <c r="G12" s="4"/>
      <c r="H12" s="4"/>
      <c r="I12" s="4"/>
      <c r="J12" s="4"/>
      <c r="K12" s="4"/>
      <c r="L12" s="4"/>
      <c r="M12" s="4"/>
      <c r="N12" s="13" t="s">
        <v>54</v>
      </c>
      <c r="O12" s="13" t="s">
        <v>54</v>
      </c>
      <c r="P12" s="13" t="s">
        <v>54</v>
      </c>
      <c r="Q12" s="13" t="s">
        <v>54</v>
      </c>
      <c r="R12" s="13" t="s">
        <v>54</v>
      </c>
      <c r="S12" s="4"/>
      <c r="T12" s="4"/>
      <c r="U12" s="4"/>
      <c r="V12" s="13" t="s">
        <v>54</v>
      </c>
      <c r="W12" s="4"/>
      <c r="X12" s="4"/>
      <c r="Y12" s="4"/>
      <c r="Z12" s="4"/>
      <c r="AA12" s="4"/>
      <c r="AB12" s="4"/>
      <c r="AC12" s="13" t="s">
        <v>54</v>
      </c>
      <c r="AD12" s="4"/>
      <c r="AE12" s="4"/>
      <c r="AF12" s="4"/>
      <c r="AG12" s="11">
        <f>COUNTA(Septembre3456789[[#This Row],[1]:[ ]])</f>
        <v>9</v>
      </c>
    </row>
    <row r="13" spans="1:33" ht="50.1" customHeight="1" thickTop="1" x14ac:dyDescent="0.25">
      <c r="A13" s="6" t="s">
        <v>42</v>
      </c>
      <c r="B13" s="4"/>
      <c r="C13" s="4"/>
      <c r="D13" s="4"/>
      <c r="E13" s="13" t="s">
        <v>54</v>
      </c>
      <c r="F13" s="13" t="s">
        <v>54</v>
      </c>
      <c r="G13" s="4"/>
      <c r="H13" s="4"/>
      <c r="I13" s="4"/>
      <c r="J13" s="4"/>
      <c r="K13" s="4"/>
      <c r="L13" s="4"/>
      <c r="M13" s="4"/>
      <c r="N13" s="13" t="s">
        <v>54</v>
      </c>
      <c r="O13" s="13" t="s">
        <v>54</v>
      </c>
      <c r="P13" s="13" t="s">
        <v>54</v>
      </c>
      <c r="Q13" s="13" t="s">
        <v>54</v>
      </c>
      <c r="R13" s="13" t="s">
        <v>54</v>
      </c>
      <c r="S13" s="4"/>
      <c r="T13" s="4"/>
      <c r="U13" s="13" t="s">
        <v>54</v>
      </c>
      <c r="V13" s="13" t="s">
        <v>54</v>
      </c>
      <c r="W13" s="4"/>
      <c r="X13" s="4"/>
      <c r="Y13" s="4"/>
      <c r="Z13" s="4"/>
      <c r="AA13" s="4"/>
      <c r="AB13" s="13" t="s">
        <v>54</v>
      </c>
      <c r="AC13" s="13" t="s">
        <v>54</v>
      </c>
      <c r="AD13" s="4"/>
      <c r="AE13" s="4"/>
      <c r="AF13" s="4"/>
      <c r="AG13" s="7">
        <f>COUNTA(Septembre3456789[[#This Row],[1]:[ ]])</f>
        <v>11</v>
      </c>
    </row>
    <row r="14" spans="1:33" ht="50.1" customHeight="1" thickBot="1" x14ac:dyDescent="0.3">
      <c r="A14" s="6" t="s">
        <v>43</v>
      </c>
      <c r="B14" s="4"/>
      <c r="C14" s="4"/>
      <c r="D14" s="4"/>
      <c r="E14" s="13" t="s">
        <v>54</v>
      </c>
      <c r="F14" s="13" t="s">
        <v>54</v>
      </c>
      <c r="G14" s="4"/>
      <c r="H14" s="4"/>
      <c r="I14" s="4"/>
      <c r="J14" s="4"/>
      <c r="K14" s="4"/>
      <c r="L14" s="4"/>
      <c r="M14" s="4"/>
      <c r="N14" s="13" t="s">
        <v>54</v>
      </c>
      <c r="O14" s="13" t="s">
        <v>54</v>
      </c>
      <c r="P14" s="13" t="s">
        <v>54</v>
      </c>
      <c r="Q14" s="13" t="s">
        <v>54</v>
      </c>
      <c r="R14" s="13" t="s">
        <v>54</v>
      </c>
      <c r="S14" s="4"/>
      <c r="T14" s="4"/>
      <c r="U14" s="13" t="s">
        <v>54</v>
      </c>
      <c r="V14" s="13" t="s">
        <v>54</v>
      </c>
      <c r="W14" s="4"/>
      <c r="X14" s="4"/>
      <c r="Y14" s="4"/>
      <c r="Z14" s="4"/>
      <c r="AA14" s="4"/>
      <c r="AB14" s="13" t="s">
        <v>54</v>
      </c>
      <c r="AC14" s="13" t="s">
        <v>54</v>
      </c>
      <c r="AD14" s="4"/>
      <c r="AE14" s="4"/>
      <c r="AF14" s="4"/>
      <c r="AG14" s="11">
        <f>COUNTA(Septembre3456789[[#This Row],[1]:[ ]])</f>
        <v>11</v>
      </c>
    </row>
    <row r="15" spans="1:33" ht="50.1" customHeight="1" thickTop="1" thickBot="1" x14ac:dyDescent="0.3">
      <c r="A15" s="6" t="s">
        <v>44</v>
      </c>
      <c r="B15" s="4"/>
      <c r="C15" s="4"/>
      <c r="D15" s="4"/>
      <c r="E15" s="13" t="s">
        <v>54</v>
      </c>
      <c r="F15" s="13" t="s">
        <v>54</v>
      </c>
      <c r="G15" s="4"/>
      <c r="H15" s="4"/>
      <c r="I15" s="4"/>
      <c r="J15" s="4"/>
      <c r="K15" s="4"/>
      <c r="L15" s="4"/>
      <c r="M15" s="4"/>
      <c r="N15" s="13" t="s">
        <v>54</v>
      </c>
      <c r="O15" s="13" t="s">
        <v>54</v>
      </c>
      <c r="P15" s="13" t="s">
        <v>54</v>
      </c>
      <c r="Q15" s="13" t="s">
        <v>54</v>
      </c>
      <c r="R15" s="13" t="s">
        <v>54</v>
      </c>
      <c r="S15" s="4"/>
      <c r="T15" s="4"/>
      <c r="U15" s="4"/>
      <c r="V15" s="13" t="s">
        <v>54</v>
      </c>
      <c r="W15" s="4"/>
      <c r="X15" s="4"/>
      <c r="Y15" s="4"/>
      <c r="Z15" s="4"/>
      <c r="AA15" s="4"/>
      <c r="AB15" s="4"/>
      <c r="AC15" s="13" t="s">
        <v>54</v>
      </c>
      <c r="AD15" s="4"/>
      <c r="AE15" s="4"/>
      <c r="AF15" s="4"/>
      <c r="AG15" s="11">
        <f>COUNTA(Septembre3456789[[#This Row],[1]:[ ]])</f>
        <v>9</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COUNTA(Septembre3456789[[#This Row],[1]:[ ]])</f>
        <v>0</v>
      </c>
    </row>
    <row r="17" spans="1:33" x14ac:dyDescent="0.25">
      <c r="A17" s="9"/>
      <c r="B17" s="10">
        <f>SUBTOTAL(103,Septembre3456789[1])</f>
        <v>2</v>
      </c>
      <c r="C17" s="10">
        <f>SUBTOTAL(103,Septembre3456789[2])</f>
        <v>6</v>
      </c>
      <c r="D17" s="10">
        <f>SUBTOTAL(103,Septembre3456789[3])</f>
        <v>4</v>
      </c>
      <c r="E17" s="10">
        <f>SUBTOTAL(103,Septembre3456789[4])</f>
        <v>12</v>
      </c>
      <c r="F17" s="10">
        <f>SUBTOTAL(103,Septembre3456789[5])</f>
        <v>12</v>
      </c>
      <c r="G17" s="10">
        <f>SUBTOTAL(103,Septembre3456789[6])</f>
        <v>0</v>
      </c>
      <c r="H17" s="10">
        <f>SUBTOTAL(103,Septembre3456789[7])</f>
        <v>0</v>
      </c>
      <c r="I17" s="10">
        <f>SUBTOTAL(103,Septembre3456789[8])</f>
        <v>0</v>
      </c>
      <c r="J17" s="10">
        <f>SUBTOTAL(103,Septembre3456789[9])</f>
        <v>0</v>
      </c>
      <c r="K17" s="10">
        <f>SUBTOTAL(103,Septembre3456789[10])</f>
        <v>0</v>
      </c>
      <c r="L17" s="10">
        <f>SUBTOTAL(103,Septembre3456789[11])</f>
        <v>0</v>
      </c>
      <c r="M17" s="10">
        <f>SUBTOTAL(103,Septembre3456789[12])</f>
        <v>0</v>
      </c>
      <c r="N17" s="10">
        <f>SUBTOTAL(103,Septembre3456789[13])</f>
        <v>12</v>
      </c>
      <c r="O17" s="10">
        <f>SUBTOTAL(103,Septembre3456789[14])</f>
        <v>12</v>
      </c>
      <c r="P17" s="10">
        <f>SUBTOTAL(103,Septembre3456789[15])</f>
        <v>12</v>
      </c>
      <c r="Q17" s="10">
        <f>SUBTOTAL(103,Septembre3456789[16])</f>
        <v>12</v>
      </c>
      <c r="R17" s="10">
        <f>SUBTOTAL(103,Septembre3456789[17])</f>
        <v>12</v>
      </c>
      <c r="S17" s="10">
        <f>SUBTOTAL(103,Septembre3456789[18])</f>
        <v>0</v>
      </c>
      <c r="T17" s="10">
        <f>SUBTOTAL(103,Septembre3456789[19])</f>
        <v>0</v>
      </c>
      <c r="U17" s="10">
        <f>SUBTOTAL(103,Septembre3456789[20])</f>
        <v>7</v>
      </c>
      <c r="V17" s="10">
        <f>SUBTOTAL(103,Septembre3456789[21])</f>
        <v>9</v>
      </c>
      <c r="W17" s="10">
        <f>SUBTOTAL(103,Septembre3456789[22])</f>
        <v>0</v>
      </c>
      <c r="X17" s="10">
        <f>SUBTOTAL(103,Septembre3456789[23])</f>
        <v>6</v>
      </c>
      <c r="Y17" s="10">
        <f>SUBTOTAL(103,Septembre3456789[24])</f>
        <v>4</v>
      </c>
      <c r="Z17" s="10">
        <f>SUBTOTAL(103,Septembre3456789[25])</f>
        <v>0</v>
      </c>
      <c r="AA17" s="10">
        <f>SUBTOTAL(103,Septembre3456789[26])</f>
        <v>0</v>
      </c>
      <c r="AB17" s="10">
        <f>SUBTOTAL(103,Septembre3456789[27])</f>
        <v>7</v>
      </c>
      <c r="AC17" s="10">
        <f>SUBTOTAL(103,Septembre3456789[28])</f>
        <v>9</v>
      </c>
      <c r="AD17" s="10">
        <f>SUBTOTAL(103,Septembre3456789[29])</f>
        <v>0</v>
      </c>
      <c r="AE17" s="10">
        <f>SUBTOTAL(109,Septembre3456789[30])</f>
        <v>0</v>
      </c>
      <c r="AF17" s="10">
        <f>SUBTOTAL(109,Septembre3456789[[ ]])</f>
        <v>0</v>
      </c>
      <c r="AG17" s="10">
        <f>SUBTOTAL(109,Septembre3456789[Total des jours])</f>
        <v>144</v>
      </c>
    </row>
  </sheetData>
  <mergeCells count="1">
    <mergeCell ref="B1:AF1"/>
  </mergeCells>
  <phoneticPr fontId="5" type="noConversion"/>
  <conditionalFormatting sqref="B4:B5">
    <cfRule type="expression" priority="721" stopIfTrue="1">
      <formula>B4=""</formula>
    </cfRule>
    <cfRule type="expression" dxfId="5873" priority="725" stopIfTrue="1">
      <formula>B4=CléPersonnel</formula>
    </cfRule>
    <cfRule type="expression" dxfId="5872" priority="724" stopIfTrue="1">
      <formula>B4=CléMaladie</formula>
    </cfRule>
    <cfRule type="expression" dxfId="5871" priority="723" stopIfTrue="1">
      <formula>B4=CléPersonnalisée1</formula>
    </cfRule>
    <cfRule type="expression" dxfId="5870" priority="726" stopIfTrue="1">
      <formula>B4=CléCongé</formula>
    </cfRule>
    <cfRule type="expression" dxfId="5869" priority="722" stopIfTrue="1">
      <formula>B4=CléPersonnalisée2</formula>
    </cfRule>
  </conditionalFormatting>
  <conditionalFormatting sqref="B12:B15">
    <cfRule type="expression" dxfId="5868" priority="1264" stopIfTrue="1">
      <formula>B12=CléMaladie</formula>
    </cfRule>
    <cfRule type="expression" priority="979" stopIfTrue="1">
      <formula>B12=""</formula>
    </cfRule>
    <cfRule type="expression" dxfId="5867" priority="980" stopIfTrue="1">
      <formula>B12=CléPersonnalisée2</formula>
    </cfRule>
    <cfRule type="expression" dxfId="5866" priority="981" stopIfTrue="1">
      <formula>B12=CléPersonnalisée1</formula>
    </cfRule>
    <cfRule type="expression" dxfId="5865" priority="982" stopIfTrue="1">
      <formula>B12=CléMaladie</formula>
    </cfRule>
    <cfRule type="expression" dxfId="5864" priority="983" stopIfTrue="1">
      <formula>B12=CléPersonnel</formula>
    </cfRule>
    <cfRule type="expression" dxfId="5863" priority="984" stopIfTrue="1">
      <formula>B12=CléCongé</formula>
    </cfRule>
    <cfRule type="expression" dxfId="5862" priority="1266" stopIfTrue="1">
      <formula>B12=CléCongé</formula>
    </cfRule>
    <cfRule type="expression" dxfId="5861" priority="1265" stopIfTrue="1">
      <formula>B12=CléPersonnel</formula>
    </cfRule>
    <cfRule type="expression" dxfId="5860" priority="1263" stopIfTrue="1">
      <formula>B12=CléPersonnalisée1</formula>
    </cfRule>
    <cfRule type="expression" dxfId="5859" priority="1262" stopIfTrue="1">
      <formula>B12=CléPersonnalisée2</formula>
    </cfRule>
    <cfRule type="expression" priority="1261" stopIfTrue="1">
      <formula>B12=""</formula>
    </cfRule>
  </conditionalFormatting>
  <conditionalFormatting sqref="B4:I4 X4:Y9 M4:W15 AA4:AA15 B5:F9 E5:I15">
    <cfRule type="expression" dxfId="5858" priority="1674" stopIfTrue="1">
      <formula>B4=CléCongé</formula>
    </cfRule>
    <cfRule type="expression" dxfId="5857" priority="1673" stopIfTrue="1">
      <formula>B4=CléPersonnel</formula>
    </cfRule>
    <cfRule type="expression" dxfId="5856" priority="1672" stopIfTrue="1">
      <formula>B4=CléMaladie</formula>
    </cfRule>
    <cfRule type="expression" dxfId="5855" priority="1671" stopIfTrue="1">
      <formula>B4=CléPersonnalisée1</formula>
    </cfRule>
    <cfRule type="expression" dxfId="5854" priority="1670" stopIfTrue="1">
      <formula>B4=CléPersonnalisée2</formula>
    </cfRule>
  </conditionalFormatting>
  <conditionalFormatting sqref="C4:C5">
    <cfRule type="expression" dxfId="5853" priority="962" stopIfTrue="1">
      <formula>C4=CléPersonnalisée2</formula>
    </cfRule>
    <cfRule type="expression" priority="961" stopIfTrue="1">
      <formula>C4=""</formula>
    </cfRule>
    <cfRule type="expression" dxfId="5852" priority="963" stopIfTrue="1">
      <formula>C4=CléPersonnalisée1</formula>
    </cfRule>
    <cfRule type="expression" dxfId="5851" priority="964" stopIfTrue="1">
      <formula>C4=CléMaladie</formula>
    </cfRule>
    <cfRule type="expression" dxfId="5850" priority="965" stopIfTrue="1">
      <formula>C4=CléPersonnel</formula>
    </cfRule>
    <cfRule type="expression" dxfId="5849" priority="966" stopIfTrue="1">
      <formula>C4=CléCongé</formula>
    </cfRule>
  </conditionalFormatting>
  <conditionalFormatting sqref="C10:C11">
    <cfRule type="expression" dxfId="5848" priority="692" stopIfTrue="1">
      <formula>C10=CléPersonnalisée2</formula>
    </cfRule>
    <cfRule type="expression" priority="691" stopIfTrue="1">
      <formula>C10=""</formula>
    </cfRule>
    <cfRule type="expression" dxfId="5847" priority="693" stopIfTrue="1">
      <formula>C10=CléPersonnalisée1</formula>
    </cfRule>
    <cfRule type="expression" dxfId="5846" priority="694" stopIfTrue="1">
      <formula>C10=CléMaladie</formula>
    </cfRule>
    <cfRule type="expression" dxfId="5845" priority="695" stopIfTrue="1">
      <formula>C10=CléPersonnel</formula>
    </cfRule>
    <cfRule type="expression" dxfId="5844" priority="696" stopIfTrue="1">
      <formula>C10=CléCongé</formula>
    </cfRule>
  </conditionalFormatting>
  <conditionalFormatting sqref="C12:C15">
    <cfRule type="expression" priority="889" stopIfTrue="1">
      <formula>C12=""</formula>
    </cfRule>
    <cfRule type="expression" dxfId="5843" priority="1512" stopIfTrue="1">
      <formula>C12=CléCongé</formula>
    </cfRule>
    <cfRule type="expression" dxfId="5842" priority="1511" stopIfTrue="1">
      <formula>C12=CléPersonnel</formula>
    </cfRule>
    <cfRule type="expression" dxfId="5841" priority="1509" stopIfTrue="1">
      <formula>C12=CléPersonnalisée1</formula>
    </cfRule>
    <cfRule type="expression" dxfId="5840" priority="1508" stopIfTrue="1">
      <formula>C12=CléPersonnalisée2</formula>
    </cfRule>
    <cfRule type="expression" priority="1507" stopIfTrue="1">
      <formula>C12=""</formula>
    </cfRule>
    <cfRule type="expression" dxfId="5839" priority="1238" stopIfTrue="1">
      <formula>C12=CléPersonnalisée2</formula>
    </cfRule>
    <cfRule type="expression" dxfId="5838" priority="1242" stopIfTrue="1">
      <formula>C12=CléCongé</formula>
    </cfRule>
    <cfRule type="expression" dxfId="5837" priority="1241" stopIfTrue="1">
      <formula>C12=CléPersonnel</formula>
    </cfRule>
    <cfRule type="expression" dxfId="5836" priority="1240" stopIfTrue="1">
      <formula>C12=CléMaladie</formula>
    </cfRule>
    <cfRule type="expression" dxfId="5835" priority="1239" stopIfTrue="1">
      <formula>C12=CléPersonnalisée1</formula>
    </cfRule>
    <cfRule type="expression" dxfId="5834" priority="1510" stopIfTrue="1">
      <formula>C12=CléMaladie</formula>
    </cfRule>
    <cfRule type="expression" priority="1237" stopIfTrue="1">
      <formula>C12=""</formula>
    </cfRule>
    <cfRule type="expression" dxfId="5833" priority="894" stopIfTrue="1">
      <formula>C12=CléCongé</formula>
    </cfRule>
    <cfRule type="expression" dxfId="5832" priority="893" stopIfTrue="1">
      <formula>C12=CléPersonnel</formula>
    </cfRule>
    <cfRule type="expression" dxfId="5831" priority="892" stopIfTrue="1">
      <formula>C12=CléMaladie</formula>
    </cfRule>
    <cfRule type="expression" dxfId="5830" priority="891" stopIfTrue="1">
      <formula>C12=CléPersonnalisée1</formula>
    </cfRule>
    <cfRule type="expression" dxfId="5829" priority="890" stopIfTrue="1">
      <formula>C12=CléPersonnalisée2</formula>
    </cfRule>
  </conditionalFormatting>
  <conditionalFormatting sqref="C13:C14">
    <cfRule type="expression" dxfId="5828" priority="815" stopIfTrue="1">
      <formula>C13=CléPersonnel</formula>
    </cfRule>
    <cfRule type="expression" dxfId="5827" priority="816" stopIfTrue="1">
      <formula>C13=CléCongé</formula>
    </cfRule>
    <cfRule type="expression" priority="811" stopIfTrue="1">
      <formula>C13=""</formula>
    </cfRule>
    <cfRule type="expression" dxfId="5826" priority="814" stopIfTrue="1">
      <formula>C13=CléMaladie</formula>
    </cfRule>
    <cfRule type="expression" dxfId="5825" priority="813" stopIfTrue="1">
      <formula>C13=CléPersonnalisée1</formula>
    </cfRule>
    <cfRule type="expression" dxfId="5824" priority="812" stopIfTrue="1">
      <formula>C13=CléPersonnalisée2</formula>
    </cfRule>
  </conditionalFormatting>
  <conditionalFormatting sqref="D4:D5">
    <cfRule type="expression" dxfId="5823" priority="1217" stopIfTrue="1">
      <formula>D4=CléPersonnel</formula>
    </cfRule>
    <cfRule type="expression" dxfId="5822" priority="1216" stopIfTrue="1">
      <formula>D4=CléMaladie</formula>
    </cfRule>
    <cfRule type="expression" dxfId="5821" priority="1215" stopIfTrue="1">
      <formula>D4=CléPersonnalisée1</formula>
    </cfRule>
    <cfRule type="expression" dxfId="5820" priority="1214" stopIfTrue="1">
      <formula>D4=CléPersonnalisée2</formula>
    </cfRule>
    <cfRule type="expression" dxfId="5819" priority="1218" stopIfTrue="1">
      <formula>D4=CléCongé</formula>
    </cfRule>
    <cfRule type="expression" priority="1213" stopIfTrue="1">
      <formula>D4=""</formula>
    </cfRule>
  </conditionalFormatting>
  <conditionalFormatting sqref="D10:D15">
    <cfRule type="expression" dxfId="5818" priority="870" stopIfTrue="1">
      <formula>D10=CléCongé</formula>
    </cfRule>
    <cfRule type="expression" dxfId="5817" priority="869" stopIfTrue="1">
      <formula>D10=CléPersonnel</formula>
    </cfRule>
    <cfRule type="expression" dxfId="5816" priority="868" stopIfTrue="1">
      <formula>D10=CléMaladie</formula>
    </cfRule>
    <cfRule type="expression" dxfId="5815" priority="867" stopIfTrue="1">
      <formula>D10=CléPersonnalisée1</formula>
    </cfRule>
    <cfRule type="expression" dxfId="5814" priority="866" stopIfTrue="1">
      <formula>D10=CléPersonnalisée2</formula>
    </cfRule>
    <cfRule type="expression" priority="865" stopIfTrue="1">
      <formula>D10=""</formula>
    </cfRule>
  </conditionalFormatting>
  <conditionalFormatting sqref="D12:D15">
    <cfRule type="expression" dxfId="5813" priority="1102" stopIfTrue="1">
      <formula>D12=CléMaladie</formula>
    </cfRule>
    <cfRule type="expression" dxfId="5812" priority="1101" stopIfTrue="1">
      <formula>D12=CléPersonnalisée1</formula>
    </cfRule>
    <cfRule type="expression" dxfId="5811" priority="1100" stopIfTrue="1">
      <formula>D12=CléPersonnalisée2</formula>
    </cfRule>
    <cfRule type="expression" priority="1099" stopIfTrue="1">
      <formula>D12=""</formula>
    </cfRule>
    <cfRule type="expression" dxfId="5810" priority="794" stopIfTrue="1">
      <formula>D12=CléPersonnalisée2</formula>
    </cfRule>
    <cfRule type="expression" priority="793" stopIfTrue="1">
      <formula>D12=""</formula>
    </cfRule>
    <cfRule type="expression" dxfId="5809" priority="1484" stopIfTrue="1">
      <formula>D12=CléPersonnalisée2</formula>
    </cfRule>
    <cfRule type="expression" dxfId="5808" priority="795" stopIfTrue="1">
      <formula>D12=CléPersonnalisée1</formula>
    </cfRule>
    <cfRule type="expression" dxfId="5807" priority="1488" stopIfTrue="1">
      <formula>D12=CléCongé</formula>
    </cfRule>
    <cfRule type="expression" dxfId="5806" priority="1487" stopIfTrue="1">
      <formula>D12=CléPersonnel</formula>
    </cfRule>
    <cfRule type="expression" dxfId="5805" priority="1485" stopIfTrue="1">
      <formula>D12=CléPersonnalisée1</formula>
    </cfRule>
    <cfRule type="expression" priority="1483" stopIfTrue="1">
      <formula>D12=""</formula>
    </cfRule>
    <cfRule type="expression" dxfId="5804" priority="1486" stopIfTrue="1">
      <formula>D12=CléMaladie</formula>
    </cfRule>
    <cfRule type="expression" dxfId="5803" priority="1104" stopIfTrue="1">
      <formula>D12=CléCongé</formula>
    </cfRule>
    <cfRule type="expression" dxfId="5802" priority="1103" stopIfTrue="1">
      <formula>D12=CléPersonnel</formula>
    </cfRule>
    <cfRule type="expression" dxfId="5801" priority="798" stopIfTrue="1">
      <formula>D12=CléCongé</formula>
    </cfRule>
    <cfRule type="expression" dxfId="5800" priority="797" stopIfTrue="1">
      <formula>D12=CléPersonnel</formula>
    </cfRule>
    <cfRule type="expression" dxfId="5799" priority="796" stopIfTrue="1">
      <formula>D12=CléMaladie</formula>
    </cfRule>
  </conditionalFormatting>
  <conditionalFormatting sqref="D13:D14">
    <cfRule type="expression" dxfId="5798" priority="1035" stopIfTrue="1">
      <formula>D13=CléPersonnalisée1</formula>
    </cfRule>
    <cfRule type="expression" dxfId="5797" priority="1038" stopIfTrue="1">
      <formula>D13=CléCongé</formula>
    </cfRule>
    <cfRule type="expression" dxfId="5796" priority="1037" stopIfTrue="1">
      <formula>D13=CléPersonnel</formula>
    </cfRule>
    <cfRule type="expression" dxfId="5795" priority="1036" stopIfTrue="1">
      <formula>D13=CléMaladie</formula>
    </cfRule>
    <cfRule type="expression" dxfId="5794" priority="1034" stopIfTrue="1">
      <formula>D13=CléPersonnalisée2</formula>
    </cfRule>
    <cfRule type="expression" priority="1033" stopIfTrue="1">
      <formula>D13=""</formula>
    </cfRule>
  </conditionalFormatting>
  <conditionalFormatting sqref="E4:E5">
    <cfRule type="expression" dxfId="5793" priority="1470" stopIfTrue="1">
      <formula>E4=CléCongé</formula>
    </cfRule>
    <cfRule type="expression" dxfId="5792" priority="1469" stopIfTrue="1">
      <formula>E4=CléPersonnel</formula>
    </cfRule>
    <cfRule type="expression" dxfId="5791" priority="1468" stopIfTrue="1">
      <formula>E4=CléMaladie</formula>
    </cfRule>
    <cfRule type="expression" dxfId="5790" priority="1467" stopIfTrue="1">
      <formula>E4=CléPersonnalisée1</formula>
    </cfRule>
    <cfRule type="expression" priority="1465" stopIfTrue="1">
      <formula>E4=""</formula>
    </cfRule>
    <cfRule type="expression" dxfId="5789" priority="1466" stopIfTrue="1">
      <formula>E4=CléPersonnalisée2</formula>
    </cfRule>
  </conditionalFormatting>
  <conditionalFormatting sqref="E10:E11">
    <cfRule type="expression" priority="1183" stopIfTrue="1">
      <formula>E10=""</formula>
    </cfRule>
    <cfRule type="expression" dxfId="5788" priority="1184" stopIfTrue="1">
      <formula>E10=CléPersonnalisée2</formula>
    </cfRule>
    <cfRule type="expression" dxfId="5787" priority="1185" stopIfTrue="1">
      <formula>E10=CléPersonnalisée1</formula>
    </cfRule>
    <cfRule type="expression" dxfId="5786" priority="1186" stopIfTrue="1">
      <formula>E10=CléMaladie</formula>
    </cfRule>
    <cfRule type="expression" dxfId="5785" priority="1187" stopIfTrue="1">
      <formula>E10=CléPersonnel</formula>
    </cfRule>
    <cfRule type="expression" dxfId="5784" priority="1188" stopIfTrue="1">
      <formula>E10=CléCongé</formula>
    </cfRule>
  </conditionalFormatting>
  <conditionalFormatting sqref="E12:E15">
    <cfRule type="expression" priority="1393" stopIfTrue="1">
      <formula>E12=""</formula>
    </cfRule>
    <cfRule type="expression" dxfId="5783" priority="1395" stopIfTrue="1">
      <formula>E12=CléPersonnalisée1</formula>
    </cfRule>
    <cfRule type="expression" dxfId="5782" priority="1398" stopIfTrue="1">
      <formula>E12=CléCongé</formula>
    </cfRule>
    <cfRule type="expression" dxfId="5781" priority="1397" stopIfTrue="1">
      <formula>E12=CléPersonnel</formula>
    </cfRule>
    <cfRule type="expression" dxfId="5780" priority="1396" stopIfTrue="1">
      <formula>E12=CléMaladie</formula>
    </cfRule>
    <cfRule type="expression" dxfId="5779" priority="1394" stopIfTrue="1">
      <formula>E12=CléPersonnalisée2</formula>
    </cfRule>
  </conditionalFormatting>
  <conditionalFormatting sqref="E13:E14">
    <cfRule type="expression" priority="1315" stopIfTrue="1">
      <formula>E13=""</formula>
    </cfRule>
    <cfRule type="expression" dxfId="5778" priority="1319" stopIfTrue="1">
      <formula>E13=CléPersonnel</formula>
    </cfRule>
    <cfRule type="expression" dxfId="5777" priority="1316" stopIfTrue="1">
      <formula>E13=CléPersonnalisée2</formula>
    </cfRule>
    <cfRule type="expression" dxfId="5776" priority="1317" stopIfTrue="1">
      <formula>E13=CléPersonnalisée1</formula>
    </cfRule>
    <cfRule type="expression" dxfId="5775" priority="1320" stopIfTrue="1">
      <formula>E13=CléCongé</formula>
    </cfRule>
    <cfRule type="expression" dxfId="5774" priority="1318" stopIfTrue="1">
      <formula>E13=CléMaladie</formula>
    </cfRule>
  </conditionalFormatting>
  <conditionalFormatting sqref="E4:F15">
    <cfRule type="expression" dxfId="5773" priority="846" stopIfTrue="1">
      <formula>E4=CléCongé</formula>
    </cfRule>
    <cfRule type="expression" dxfId="5772" priority="845" stopIfTrue="1">
      <formula>E4=CléPersonnel</formula>
    </cfRule>
    <cfRule type="expression" dxfId="5771" priority="844" stopIfTrue="1">
      <formula>E4=CléMaladie</formula>
    </cfRule>
    <cfRule type="expression" dxfId="5770" priority="843" stopIfTrue="1">
      <formula>E4=CléPersonnalisée1</formula>
    </cfRule>
    <cfRule type="expression" dxfId="5769" priority="842" stopIfTrue="1">
      <formula>E4=CléPersonnalisée2</formula>
    </cfRule>
    <cfRule type="expression" dxfId="5768" priority="779" stopIfTrue="1">
      <formula>E4=CléPersonnel</formula>
    </cfRule>
    <cfRule type="expression" dxfId="5767" priority="778" stopIfTrue="1">
      <formula>E4=CléMaladie</formula>
    </cfRule>
    <cfRule type="expression" dxfId="5766" priority="777" stopIfTrue="1">
      <formula>E4=CléPersonnalisée1</formula>
    </cfRule>
    <cfRule type="expression" dxfId="5765" priority="776" stopIfTrue="1">
      <formula>E4=CléPersonnalisée2</formula>
    </cfRule>
    <cfRule type="expression" priority="775" stopIfTrue="1">
      <formula>E4=""</formula>
    </cfRule>
    <cfRule type="expression" priority="841" stopIfTrue="1">
      <formula>E4=""</formula>
    </cfRule>
    <cfRule type="expression" dxfId="5764" priority="780" stopIfTrue="1">
      <formula>E4=CléCongé</formula>
    </cfRule>
  </conditionalFormatting>
  <conditionalFormatting sqref="F4:F15">
    <cfRule type="expression" dxfId="5763" priority="1073" stopIfTrue="1">
      <formula>F4=CléPersonnel</formula>
    </cfRule>
    <cfRule type="expression" dxfId="5762" priority="689" stopIfTrue="1">
      <formula>F4=CléPersonnel</formula>
    </cfRule>
    <cfRule type="expression" dxfId="5761" priority="687" stopIfTrue="1">
      <formula>F4=CléPersonnalisée1</formula>
    </cfRule>
    <cfRule type="expression" dxfId="5760" priority="688" stopIfTrue="1">
      <formula>F4=CléMaladie</formula>
    </cfRule>
    <cfRule type="expression" dxfId="5759" priority="690" stopIfTrue="1">
      <formula>F4=CléCongé</formula>
    </cfRule>
    <cfRule type="expression" dxfId="5758" priority="1072" stopIfTrue="1">
      <formula>F4=CléMaladie</formula>
    </cfRule>
    <cfRule type="expression" dxfId="5757" priority="1071" stopIfTrue="1">
      <formula>F4=CléPersonnalisée1</formula>
    </cfRule>
    <cfRule type="expression" dxfId="5756" priority="1070" stopIfTrue="1">
      <formula>F4=CléPersonnalisée2</formula>
    </cfRule>
    <cfRule type="expression" priority="1069" stopIfTrue="1">
      <formula>F4=""</formula>
    </cfRule>
    <cfRule type="expression" dxfId="5755" priority="1010" stopIfTrue="1">
      <formula>F4=CléPersonnalisée2</formula>
    </cfRule>
    <cfRule type="expression" dxfId="5754" priority="1014" stopIfTrue="1">
      <formula>F4=CléCongé</formula>
    </cfRule>
    <cfRule type="expression" dxfId="5753" priority="1013" stopIfTrue="1">
      <formula>F4=CléPersonnel</formula>
    </cfRule>
    <cfRule type="expression" dxfId="5752" priority="1012" stopIfTrue="1">
      <formula>F4=CléMaladie</formula>
    </cfRule>
    <cfRule type="expression" dxfId="5751" priority="1011" stopIfTrue="1">
      <formula>F4=CléPersonnalisée1</formula>
    </cfRule>
    <cfRule type="expression" priority="1009" stopIfTrue="1">
      <formula>F4=""</formula>
    </cfRule>
    <cfRule type="expression" dxfId="5750" priority="1074" stopIfTrue="1">
      <formula>F4=CléCongé</formula>
    </cfRule>
    <cfRule type="expression" priority="685" stopIfTrue="1">
      <formula>F4=""</formula>
    </cfRule>
    <cfRule type="expression" dxfId="5749" priority="686" stopIfTrue="1">
      <formula>F4=CléPersonnalisée2</formula>
    </cfRule>
  </conditionalFormatting>
  <conditionalFormatting sqref="F10:F15">
    <cfRule type="expression" dxfId="5748" priority="1371" stopIfTrue="1">
      <formula>F10=CléPersonnalisée1</formula>
    </cfRule>
    <cfRule type="expression" dxfId="5747" priority="1372" stopIfTrue="1">
      <formula>F10=CléMaladie</formula>
    </cfRule>
    <cfRule type="expression" dxfId="5746" priority="1373" stopIfTrue="1">
      <formula>F10=CléPersonnel</formula>
    </cfRule>
    <cfRule type="expression" dxfId="5745" priority="1374" stopIfTrue="1">
      <formula>F10=CléCongé</formula>
    </cfRule>
    <cfRule type="expression" dxfId="5744" priority="1370" stopIfTrue="1">
      <formula>F10=CléPersonnalisée2</formula>
    </cfRule>
    <cfRule type="expression" priority="1369" stopIfTrue="1">
      <formula>F10=""</formula>
    </cfRule>
  </conditionalFormatting>
  <conditionalFormatting sqref="F12:F15">
    <cfRule type="expression" dxfId="5743" priority="1620" stopIfTrue="1">
      <formula>F12=CléCongé</formula>
    </cfRule>
    <cfRule type="expression" dxfId="5742" priority="1619" stopIfTrue="1">
      <formula>F12=CléPersonnel</formula>
    </cfRule>
    <cfRule type="expression" dxfId="5741" priority="1618" stopIfTrue="1">
      <formula>F12=CléMaladie</formula>
    </cfRule>
    <cfRule type="expression" priority="1297" stopIfTrue="1">
      <formula>F12=""</formula>
    </cfRule>
    <cfRule type="expression" dxfId="5740" priority="1298" stopIfTrue="1">
      <formula>F12=CléPersonnalisée2</formula>
    </cfRule>
    <cfRule type="expression" dxfId="5739" priority="1299" stopIfTrue="1">
      <formula>F12=CléPersonnalisée1</formula>
    </cfRule>
    <cfRule type="expression" dxfId="5738" priority="1302" stopIfTrue="1">
      <formula>F12=CléCongé</formula>
    </cfRule>
    <cfRule type="expression" dxfId="5737" priority="1301" stopIfTrue="1">
      <formula>F12=CléPersonnel</formula>
    </cfRule>
    <cfRule type="expression" dxfId="5736" priority="1300" stopIfTrue="1">
      <formula>F12=CléMaladie</formula>
    </cfRule>
    <cfRule type="expression" dxfId="5735" priority="1617" stopIfTrue="1">
      <formula>F12=CléPersonnalisée1</formula>
    </cfRule>
    <cfRule type="expression" dxfId="5734" priority="1616" stopIfTrue="1">
      <formula>F12=CléPersonnalisée2</formula>
    </cfRule>
    <cfRule type="expression" priority="1615" stopIfTrue="1">
      <formula>F12=""</formula>
    </cfRule>
  </conditionalFormatting>
  <conditionalFormatting sqref="F13:F14">
    <cfRule type="expression" dxfId="5733" priority="1544" stopIfTrue="1">
      <formula>F13=CléPersonnalisée2</formula>
    </cfRule>
    <cfRule type="expression" priority="1543" stopIfTrue="1">
      <formula>F13=""</formula>
    </cfRule>
    <cfRule type="expression" dxfId="5732" priority="1548" stopIfTrue="1">
      <formula>F13=CléCongé</formula>
    </cfRule>
    <cfRule type="expression" dxfId="5731" priority="1547" stopIfTrue="1">
      <formula>F13=CléPersonnel</formula>
    </cfRule>
    <cfRule type="expression" dxfId="5730" priority="1546" stopIfTrue="1">
      <formula>F13=CléMaladie</formula>
    </cfRule>
    <cfRule type="expression" dxfId="5729" priority="1545" stopIfTrue="1">
      <formula>F13=CléPersonnalisée1</formula>
    </cfRule>
  </conditionalFormatting>
  <conditionalFormatting sqref="G4:G9">
    <cfRule type="expression" dxfId="5728" priority="659" stopIfTrue="1">
      <formula>G4=CléPersonnel</formula>
    </cfRule>
    <cfRule type="expression" dxfId="5727" priority="658" stopIfTrue="1">
      <formula>G4=CléMaladie</formula>
    </cfRule>
    <cfRule type="expression" dxfId="5726" priority="657" stopIfTrue="1">
      <formula>G4=CléPersonnalisée1</formula>
    </cfRule>
    <cfRule type="expression" dxfId="5725" priority="656" stopIfTrue="1">
      <formula>G4=CléPersonnalisée2</formula>
    </cfRule>
    <cfRule type="expression" priority="655" stopIfTrue="1">
      <formula>G4=""</formula>
    </cfRule>
    <cfRule type="expression" dxfId="5724" priority="948" stopIfTrue="1">
      <formula>G4=CléCongé</formula>
    </cfRule>
    <cfRule type="expression" dxfId="5723" priority="947" stopIfTrue="1">
      <formula>G4=CléPersonnel</formula>
    </cfRule>
    <cfRule type="expression" dxfId="5722" priority="946" stopIfTrue="1">
      <formula>G4=CléMaladie</formula>
    </cfRule>
    <cfRule type="expression" dxfId="5721" priority="945" stopIfTrue="1">
      <formula>G4=CléPersonnalisée1</formula>
    </cfRule>
    <cfRule type="expression" dxfId="5720" priority="944" stopIfTrue="1">
      <formula>G4=CléPersonnalisée2</formula>
    </cfRule>
    <cfRule type="expression" priority="943" stopIfTrue="1">
      <formula>G4=""</formula>
    </cfRule>
    <cfRule type="expression" dxfId="5719" priority="660" stopIfTrue="1">
      <formula>G4=CléCongé</formula>
    </cfRule>
  </conditionalFormatting>
  <conditionalFormatting sqref="G12:G15">
    <cfRule type="expression" dxfId="5718" priority="927" stopIfTrue="1">
      <formula>G12=CléPersonnalisée1</formula>
    </cfRule>
    <cfRule type="expression" dxfId="5717" priority="929" stopIfTrue="1">
      <formula>G12=CléPersonnel</formula>
    </cfRule>
    <cfRule type="expression" dxfId="5716" priority="930" stopIfTrue="1">
      <formula>G12=CléCongé</formula>
    </cfRule>
    <cfRule type="expression" priority="925" stopIfTrue="1">
      <formula>G12=""</formula>
    </cfRule>
    <cfRule type="expression" dxfId="5715" priority="926" stopIfTrue="1">
      <formula>G12=CléPersonnalisée2</formula>
    </cfRule>
    <cfRule type="expression" dxfId="5714" priority="928" stopIfTrue="1">
      <formula>G12=CléMaladie</formula>
    </cfRule>
  </conditionalFormatting>
  <conditionalFormatting sqref="G13:G14">
    <cfRule type="expression" dxfId="5713" priority="760" stopIfTrue="1">
      <formula>G13=CléMaladie</formula>
    </cfRule>
    <cfRule type="expression" priority="757" stopIfTrue="1">
      <formula>G13=""</formula>
    </cfRule>
    <cfRule type="expression" dxfId="5712" priority="758" stopIfTrue="1">
      <formula>G13=CléPersonnalisée2</formula>
    </cfRule>
    <cfRule type="expression" dxfId="5711" priority="759" stopIfTrue="1">
      <formula>G13=CléPersonnalisée1</formula>
    </cfRule>
    <cfRule type="expression" dxfId="5710" priority="761" stopIfTrue="1">
      <formula>G13=CléPersonnel</formula>
    </cfRule>
    <cfRule type="expression" dxfId="5709" priority="762" stopIfTrue="1">
      <formula>G13=CléCongé</formula>
    </cfRule>
  </conditionalFormatting>
  <conditionalFormatting sqref="G4:H15">
    <cfRule type="expression" dxfId="5708" priority="1284" stopIfTrue="1">
      <formula>G4=CléCongé</formula>
    </cfRule>
    <cfRule type="expression" dxfId="5707" priority="1283" stopIfTrue="1">
      <formula>G4=CléPersonnel</formula>
    </cfRule>
    <cfRule type="expression" dxfId="5706" priority="1282" stopIfTrue="1">
      <formula>G4=CléMaladie</formula>
    </cfRule>
    <cfRule type="expression" dxfId="5705" priority="1281" stopIfTrue="1">
      <formula>G4=CléPersonnalisée1</formula>
    </cfRule>
    <cfRule type="expression" dxfId="5704" priority="1280" stopIfTrue="1">
      <formula>G4=CléPersonnalisée2</formula>
    </cfRule>
    <cfRule type="expression" priority="1279" stopIfTrue="1">
      <formula>G4=""</formula>
    </cfRule>
    <cfRule type="expression" dxfId="5703" priority="1347" stopIfTrue="1">
      <formula>G4=CléPersonnalisée1</formula>
    </cfRule>
    <cfRule type="expression" dxfId="5702" priority="1350" stopIfTrue="1">
      <formula>G4=CléCongé</formula>
    </cfRule>
    <cfRule type="expression" dxfId="5701" priority="1349" stopIfTrue="1">
      <formula>G4=CléPersonnel</formula>
    </cfRule>
    <cfRule type="expression" dxfId="5700" priority="1348" stopIfTrue="1">
      <formula>G4=CléMaladie</formula>
    </cfRule>
    <cfRule type="expression" priority="1345" stopIfTrue="1">
      <formula>G4=""</formula>
    </cfRule>
    <cfRule type="expression" dxfId="5699" priority="1346" stopIfTrue="1">
      <formula>G4=CléPersonnalisée2</formula>
    </cfRule>
  </conditionalFormatting>
  <conditionalFormatting sqref="H4:H5">
    <cfRule type="expression" dxfId="5698" priority="910" stopIfTrue="1">
      <formula>H4=CléMaladie</formula>
    </cfRule>
    <cfRule type="expression" dxfId="5697" priority="911" stopIfTrue="1">
      <formula>H4=CléPersonnel</formula>
    </cfRule>
    <cfRule type="expression" dxfId="5696" priority="912" stopIfTrue="1">
      <formula>H4=CléCongé</formula>
    </cfRule>
    <cfRule type="expression" dxfId="5695" priority="908" stopIfTrue="1">
      <formula>H4=CléPersonnalisée2</formula>
    </cfRule>
    <cfRule type="expression" priority="907" stopIfTrue="1">
      <formula>H4=""</formula>
    </cfRule>
    <cfRule type="expression" dxfId="5694" priority="909" stopIfTrue="1">
      <formula>H4=CléPersonnalisée1</formula>
    </cfRule>
  </conditionalFormatting>
  <conditionalFormatting sqref="H4:H9">
    <cfRule type="expression" priority="649" stopIfTrue="1">
      <formula>H4=""</formula>
    </cfRule>
    <cfRule type="expression" dxfId="5693" priority="654" stopIfTrue="1">
      <formula>H4=CléCongé</formula>
    </cfRule>
    <cfRule type="expression" dxfId="5692" priority="653" stopIfTrue="1">
      <formula>H4=CléPersonnel</formula>
    </cfRule>
    <cfRule type="expression" dxfId="5691" priority="652" stopIfTrue="1">
      <formula>H4=CléMaladie</formula>
    </cfRule>
    <cfRule type="expression" dxfId="5690" priority="651" stopIfTrue="1">
      <formula>H4=CléPersonnalisée1</formula>
    </cfRule>
    <cfRule type="expression" dxfId="5689" priority="650" stopIfTrue="1">
      <formula>H4=CléPersonnalisée2</formula>
    </cfRule>
  </conditionalFormatting>
  <conditionalFormatting sqref="H4:H15">
    <cfRule type="expression" dxfId="5688" priority="1523" stopIfTrue="1">
      <formula>H4=CléPersonnel</formula>
    </cfRule>
    <cfRule type="expression" dxfId="5687" priority="1587" stopIfTrue="1">
      <formula>H4=CléPersonnalisée1</formula>
    </cfRule>
    <cfRule type="expression" dxfId="5686" priority="1586" stopIfTrue="1">
      <formula>H4=CléPersonnalisée2</formula>
    </cfRule>
    <cfRule type="expression" priority="1585" stopIfTrue="1">
      <formula>H4=""</formula>
    </cfRule>
    <cfRule type="expression" dxfId="5685" priority="1181" stopIfTrue="1">
      <formula>H4=CléPersonnel</formula>
    </cfRule>
    <cfRule type="expression" dxfId="5684" priority="1522" stopIfTrue="1">
      <formula>H4=CléMaladie</formula>
    </cfRule>
    <cfRule type="expression" dxfId="5683" priority="1588" stopIfTrue="1">
      <formula>H4=CléMaladie</formula>
    </cfRule>
    <cfRule type="expression" dxfId="5682" priority="1182" stopIfTrue="1">
      <formula>H4=CléCongé</formula>
    </cfRule>
    <cfRule type="expression" dxfId="5681" priority="1180" stopIfTrue="1">
      <formula>H4=CléMaladie</formula>
    </cfRule>
    <cfRule type="expression" dxfId="5680" priority="1524" stopIfTrue="1">
      <formula>H4=CléCongé</formula>
    </cfRule>
    <cfRule type="expression" dxfId="5679" priority="1521" stopIfTrue="1">
      <formula>H4=CléPersonnalisée1</formula>
    </cfRule>
    <cfRule type="expression" dxfId="5678" priority="1520" stopIfTrue="1">
      <formula>H4=CléPersonnalisée2</formula>
    </cfRule>
    <cfRule type="expression" priority="1519" stopIfTrue="1">
      <formula>H4=""</formula>
    </cfRule>
    <cfRule type="expression" dxfId="5677" priority="1179" stopIfTrue="1">
      <formula>H4=CléPersonnalisée1</formula>
    </cfRule>
    <cfRule type="expression" priority="1177" stopIfTrue="1">
      <formula>H4=""</formula>
    </cfRule>
    <cfRule type="expression" dxfId="5676" priority="1178" stopIfTrue="1">
      <formula>H4=CléPersonnalisée2</formula>
    </cfRule>
    <cfRule type="expression" dxfId="5675" priority="1590" stopIfTrue="1">
      <formula>H4=CléCongé</formula>
    </cfRule>
    <cfRule type="expression" dxfId="5674" priority="1589" stopIfTrue="1">
      <formula>H4=CléPersonnel</formula>
    </cfRule>
  </conditionalFormatting>
  <conditionalFormatting sqref="H12:H15">
    <cfRule type="expression" priority="739" stopIfTrue="1">
      <formula>H12=""</formula>
    </cfRule>
    <cfRule type="expression" priority="1135" stopIfTrue="1">
      <formula>H12=""</formula>
    </cfRule>
    <cfRule type="expression" dxfId="5673" priority="1136" stopIfTrue="1">
      <formula>H12=CléPersonnalisée2</formula>
    </cfRule>
    <cfRule type="expression" dxfId="5672" priority="1137" stopIfTrue="1">
      <formula>H12=CléPersonnalisée1</formula>
    </cfRule>
    <cfRule type="expression" dxfId="5671" priority="1138" stopIfTrue="1">
      <formula>H12=CléMaladie</formula>
    </cfRule>
    <cfRule type="expression" dxfId="5670" priority="744" stopIfTrue="1">
      <formula>H12=CléCongé</formula>
    </cfRule>
    <cfRule type="expression" dxfId="5669" priority="1139" stopIfTrue="1">
      <formula>H12=CléPersonnel</formula>
    </cfRule>
    <cfRule type="expression" dxfId="5668" priority="1140" stopIfTrue="1">
      <formula>H12=CléCongé</formula>
    </cfRule>
    <cfRule type="expression" dxfId="5667" priority="743" stopIfTrue="1">
      <formula>H12=CléPersonnel</formula>
    </cfRule>
    <cfRule type="expression" dxfId="5666" priority="742" stopIfTrue="1">
      <formula>H12=CléMaladie</formula>
    </cfRule>
    <cfRule type="expression" dxfId="5665" priority="741" stopIfTrue="1">
      <formula>H12=CléPersonnalisée1</formula>
    </cfRule>
    <cfRule type="expression" dxfId="5664" priority="740" stopIfTrue="1">
      <formula>H12=CléPersonnalisée2</formula>
    </cfRule>
  </conditionalFormatting>
  <conditionalFormatting sqref="H13:H14">
    <cfRule type="expression" dxfId="5663" priority="1000" stopIfTrue="1">
      <formula>H13=CléMaladie</formula>
    </cfRule>
    <cfRule type="expression" dxfId="5662" priority="1001" stopIfTrue="1">
      <formula>H13=CléPersonnel</formula>
    </cfRule>
    <cfRule type="expression" dxfId="5661" priority="999" stopIfTrue="1">
      <formula>H13=CléPersonnalisée1</formula>
    </cfRule>
    <cfRule type="expression" dxfId="5660" priority="998" stopIfTrue="1">
      <formula>H13=CléPersonnalisée2</formula>
    </cfRule>
    <cfRule type="expression" dxfId="5659" priority="1002" stopIfTrue="1">
      <formula>H13=CléCongé</formula>
    </cfRule>
    <cfRule type="expression" priority="997" stopIfTrue="1">
      <formula>H13=""</formula>
    </cfRule>
  </conditionalFormatting>
  <conditionalFormatting sqref="I4:I5">
    <cfRule type="expression" dxfId="5658" priority="1119" stopIfTrue="1">
      <formula>I4=CléPersonnalisée1</formula>
    </cfRule>
    <cfRule type="expression" dxfId="5657" priority="719" stopIfTrue="1">
      <formula>I4=CléPersonnel</formula>
    </cfRule>
    <cfRule type="expression" dxfId="5656" priority="720" stopIfTrue="1">
      <formula>I4=CléCongé</formula>
    </cfRule>
    <cfRule type="expression" dxfId="5655" priority="718" stopIfTrue="1">
      <formula>I4=CléMaladie</formula>
    </cfRule>
    <cfRule type="expression" dxfId="5654" priority="716" stopIfTrue="1">
      <formula>I4=CléPersonnalisée2</formula>
    </cfRule>
    <cfRule type="expression" priority="715" stopIfTrue="1">
      <formula>I4=""</formula>
    </cfRule>
    <cfRule type="expression" priority="1117" stopIfTrue="1">
      <formula>I4=""</formula>
    </cfRule>
    <cfRule type="expression" dxfId="5653" priority="1118" stopIfTrue="1">
      <formula>I4=CléPersonnalisée2</formula>
    </cfRule>
    <cfRule type="expression" dxfId="5652" priority="1122" stopIfTrue="1">
      <formula>I4=CléCongé</formula>
    </cfRule>
    <cfRule type="expression" dxfId="5651" priority="717" stopIfTrue="1">
      <formula>I4=CléPersonnalisée1</formula>
    </cfRule>
    <cfRule type="expression" dxfId="5650" priority="1121" stopIfTrue="1">
      <formula>I4=CléPersonnel</formula>
    </cfRule>
    <cfRule type="expression" dxfId="5649" priority="1120" stopIfTrue="1">
      <formula>I4=CléMaladie</formula>
    </cfRule>
  </conditionalFormatting>
  <conditionalFormatting sqref="I4:I9">
    <cfRule type="expression" dxfId="5648" priority="1448" stopIfTrue="1">
      <formula>I4=CléPersonnalisée2</formula>
    </cfRule>
    <cfRule type="expression" priority="1447" stopIfTrue="1">
      <formula>I4=""</formula>
    </cfRule>
    <cfRule type="expression" dxfId="5647" priority="1451" stopIfTrue="1">
      <formula>I4=CléPersonnel</formula>
    </cfRule>
    <cfRule type="expression" dxfId="5646" priority="1452" stopIfTrue="1">
      <formula>I4=CléCongé</formula>
    </cfRule>
    <cfRule type="expression" priority="643" stopIfTrue="1">
      <formula>I4=""</formula>
    </cfRule>
    <cfRule type="expression" dxfId="5645" priority="1450" stopIfTrue="1">
      <formula>I4=CléMaladie</formula>
    </cfRule>
    <cfRule type="expression" dxfId="5644" priority="1449" stopIfTrue="1">
      <formula>I4=CléPersonnalisée1</formula>
    </cfRule>
    <cfRule type="expression" dxfId="5643" priority="648" stopIfTrue="1">
      <formula>I4=CléCongé</formula>
    </cfRule>
    <cfRule type="expression" dxfId="5642" priority="647" stopIfTrue="1">
      <formula>I4=CléPersonnel</formula>
    </cfRule>
    <cfRule type="expression" dxfId="5641" priority="646" stopIfTrue="1">
      <formula>I4=CléMaladie</formula>
    </cfRule>
    <cfRule type="expression" dxfId="5640" priority="645" stopIfTrue="1">
      <formula>I4=CléPersonnalisée1</formula>
    </cfRule>
    <cfRule type="expression" dxfId="5639" priority="644" stopIfTrue="1">
      <formula>I4=CléPersonnalisée2</formula>
    </cfRule>
  </conditionalFormatting>
  <conditionalFormatting sqref="I12:I15">
    <cfRule type="expression" dxfId="5638" priority="1434" stopIfTrue="1">
      <formula>I12=CléCongé</formula>
    </cfRule>
    <cfRule type="expression" dxfId="5637" priority="1433" stopIfTrue="1">
      <formula>I12=CléPersonnel</formula>
    </cfRule>
    <cfRule type="expression" dxfId="5636" priority="1432" stopIfTrue="1">
      <formula>I12=CléMaladie</formula>
    </cfRule>
    <cfRule type="expression" dxfId="5635" priority="1431" stopIfTrue="1">
      <formula>I12=CléPersonnalisée1</formula>
    </cfRule>
    <cfRule type="expression" dxfId="5634" priority="1430" stopIfTrue="1">
      <formula>I12=CléPersonnalisée2</formula>
    </cfRule>
    <cfRule type="expression" priority="1429" stopIfTrue="1">
      <formula>I12=""</formula>
    </cfRule>
    <cfRule type="expression" dxfId="5633" priority="976" stopIfTrue="1">
      <formula>I12=CléMaladie</formula>
    </cfRule>
    <cfRule type="expression" dxfId="5632" priority="977" stopIfTrue="1">
      <formula>I12=CléPersonnel</formula>
    </cfRule>
    <cfRule type="expression" dxfId="5631" priority="978" stopIfTrue="1">
      <formula>I12=CléCongé</formula>
    </cfRule>
    <cfRule type="expression" dxfId="5630" priority="975" stopIfTrue="1">
      <formula>I12=CléPersonnalisée1</formula>
    </cfRule>
    <cfRule type="expression" dxfId="5629" priority="974" stopIfTrue="1">
      <formula>I12=CléPersonnalisée2</formula>
    </cfRule>
    <cfRule type="expression" priority="973" stopIfTrue="1">
      <formula>I12=""</formula>
    </cfRule>
  </conditionalFormatting>
  <conditionalFormatting sqref="I13:I14">
    <cfRule type="expression" priority="1255" stopIfTrue="1">
      <formula>I13=""</formula>
    </cfRule>
    <cfRule type="expression" dxfId="5628" priority="1256" stopIfTrue="1">
      <formula>I13=CléPersonnalisée2</formula>
    </cfRule>
    <cfRule type="expression" dxfId="5627" priority="1257" stopIfTrue="1">
      <formula>I13=CléPersonnalisée1</formula>
    </cfRule>
    <cfRule type="expression" dxfId="5626" priority="1258" stopIfTrue="1">
      <formula>I13=CléMaladie</formula>
    </cfRule>
    <cfRule type="expression" dxfId="5625" priority="1259" stopIfTrue="1">
      <formula>I13=CléPersonnel</formula>
    </cfRule>
    <cfRule type="expression" dxfId="5624" priority="1260" stopIfTrue="1">
      <formula>I13=CléCongé</formula>
    </cfRule>
  </conditionalFormatting>
  <conditionalFormatting sqref="J4:J9">
    <cfRule type="expression" priority="637" stopIfTrue="1">
      <formula>J4=""</formula>
    </cfRule>
    <cfRule type="expression" dxfId="5623" priority="642" stopIfTrue="1">
      <formula>J4=CléCongé</formula>
    </cfRule>
    <cfRule type="expression" dxfId="5622" priority="641" stopIfTrue="1">
      <formula>J4=CléPersonnel</formula>
    </cfRule>
    <cfRule type="expression" dxfId="5621" priority="640" stopIfTrue="1">
      <formula>J4=CléMaladie</formula>
    </cfRule>
    <cfRule type="expression" dxfId="5620" priority="639" stopIfTrue="1">
      <formula>J4=CléPersonnalisée1</formula>
    </cfRule>
    <cfRule type="expression" dxfId="5619" priority="638" stopIfTrue="1">
      <formula>J4=CléPersonnalisée2</formula>
    </cfRule>
  </conditionalFormatting>
  <conditionalFormatting sqref="K4:K9">
    <cfRule type="expression" dxfId="5618" priority="632" stopIfTrue="1">
      <formula>K4=CléPersonnalisée2</formula>
    </cfRule>
    <cfRule type="expression" dxfId="5617" priority="636" stopIfTrue="1">
      <formula>K4=CléCongé</formula>
    </cfRule>
    <cfRule type="expression" dxfId="5616" priority="635" stopIfTrue="1">
      <formula>K4=CléPersonnel</formula>
    </cfRule>
    <cfRule type="expression" dxfId="5615" priority="634" stopIfTrue="1">
      <formula>K4=CléMaladie</formula>
    </cfRule>
    <cfRule type="expression" dxfId="5614" priority="633" stopIfTrue="1">
      <formula>K4=CléPersonnalisée1</formula>
    </cfRule>
    <cfRule type="expression" priority="631" stopIfTrue="1">
      <formula>K4=""</formula>
    </cfRule>
  </conditionalFormatting>
  <conditionalFormatting sqref="L4:L9">
    <cfRule type="expression" dxfId="5613" priority="629" stopIfTrue="1">
      <formula>L4=CléPersonnel</formula>
    </cfRule>
    <cfRule type="expression" dxfId="5612" priority="630" stopIfTrue="1">
      <formula>L4=CléCongé</formula>
    </cfRule>
    <cfRule type="expression" dxfId="5611" priority="628" stopIfTrue="1">
      <formula>L4=CléMaladie</formula>
    </cfRule>
    <cfRule type="expression" dxfId="5610" priority="627" stopIfTrue="1">
      <formula>L4=CléPersonnalisée1</formula>
    </cfRule>
    <cfRule type="expression" dxfId="5609" priority="626" stopIfTrue="1">
      <formula>L4=CléPersonnalisée2</formula>
    </cfRule>
    <cfRule type="expression" priority="625" stopIfTrue="1">
      <formula>L4=""</formula>
    </cfRule>
  </conditionalFormatting>
  <conditionalFormatting sqref="M4:M5">
    <cfRule type="expression" dxfId="5608" priority="1066" stopIfTrue="1">
      <formula>M4=CléMaladie</formula>
    </cfRule>
    <cfRule type="expression" dxfId="5607" priority="1007" stopIfTrue="1">
      <formula>M4=CléPersonnel</formula>
    </cfRule>
    <cfRule type="expression" dxfId="5606" priority="1067" stopIfTrue="1">
      <formula>M4=CléPersonnel</formula>
    </cfRule>
    <cfRule type="expression" dxfId="5605" priority="1065" stopIfTrue="1">
      <formula>M4=CléPersonnalisée1</formula>
    </cfRule>
    <cfRule type="expression" dxfId="5604" priority="1064" stopIfTrue="1">
      <formula>M4=CléPersonnalisée2</formula>
    </cfRule>
    <cfRule type="expression" priority="1063" stopIfTrue="1">
      <formula>M4=""</formula>
    </cfRule>
    <cfRule type="expression" dxfId="5603" priority="1008" stopIfTrue="1">
      <formula>M4=CléCongé</formula>
    </cfRule>
    <cfRule type="expression" dxfId="5602" priority="1005" stopIfTrue="1">
      <formula>M4=CléPersonnalisée1</formula>
    </cfRule>
    <cfRule type="expression" dxfId="5601" priority="1004" stopIfTrue="1">
      <formula>M4=CléPersonnalisée2</formula>
    </cfRule>
    <cfRule type="expression" priority="1003" stopIfTrue="1">
      <formula>M4=""</formula>
    </cfRule>
    <cfRule type="expression" dxfId="5600" priority="1006" stopIfTrue="1">
      <formula>M4=CléMaladie</formula>
    </cfRule>
    <cfRule type="expression" dxfId="5599" priority="1068" stopIfTrue="1">
      <formula>M4=CléCongé</formula>
    </cfRule>
  </conditionalFormatting>
  <conditionalFormatting sqref="M10:M11">
    <cfRule type="expression" dxfId="5598" priority="819" stopIfTrue="1">
      <formula>M10=CléPersonnalisée1</formula>
    </cfRule>
    <cfRule type="expression" dxfId="5597" priority="818" stopIfTrue="1">
      <formula>M10=CléPersonnalisée2</formula>
    </cfRule>
    <cfRule type="expression" priority="763" stopIfTrue="1">
      <formula>M10=""</formula>
    </cfRule>
    <cfRule type="expression" dxfId="5596" priority="768" stopIfTrue="1">
      <formula>M10=CléCongé</formula>
    </cfRule>
    <cfRule type="expression" dxfId="5595" priority="767" stopIfTrue="1">
      <formula>M10=CléPersonnel</formula>
    </cfRule>
    <cfRule type="expression" dxfId="5594" priority="766" stopIfTrue="1">
      <formula>M10=CléMaladie</formula>
    </cfRule>
    <cfRule type="expression" dxfId="5593" priority="764" stopIfTrue="1">
      <formula>M10=CléPersonnalisée2</formula>
    </cfRule>
    <cfRule type="expression" dxfId="5592" priority="765" stopIfTrue="1">
      <formula>M10=CléPersonnalisée1</formula>
    </cfRule>
    <cfRule type="expression" priority="817" stopIfTrue="1">
      <formula>M10=""</formula>
    </cfRule>
    <cfRule type="expression" dxfId="5591" priority="822" stopIfTrue="1">
      <formula>M10=CléCongé</formula>
    </cfRule>
    <cfRule type="expression" dxfId="5590" priority="821" stopIfTrue="1">
      <formula>M10=CléPersonnel</formula>
    </cfRule>
    <cfRule type="expression" dxfId="5589" priority="820" stopIfTrue="1">
      <formula>M10=CléMaladie</formula>
    </cfRule>
  </conditionalFormatting>
  <conditionalFormatting sqref="M10:M15">
    <cfRule type="expression" dxfId="5588" priority="1367" stopIfTrue="1">
      <formula>M10=CléPersonnel</formula>
    </cfRule>
    <cfRule type="expression" dxfId="5587" priority="1366" stopIfTrue="1">
      <formula>M10=CléMaladie</formula>
    </cfRule>
    <cfRule type="expression" dxfId="5586" priority="1368" stopIfTrue="1">
      <formula>M10=CléCongé</formula>
    </cfRule>
    <cfRule type="expression" priority="1363" stopIfTrue="1">
      <formula>M10=""</formula>
    </cfRule>
    <cfRule type="expression" dxfId="5585" priority="1364" stopIfTrue="1">
      <formula>M10=CléPersonnalisée2</formula>
    </cfRule>
    <cfRule type="expression" dxfId="5584" priority="1365" stopIfTrue="1">
      <formula>M10=CléPersonnalisée1</formula>
    </cfRule>
  </conditionalFormatting>
  <conditionalFormatting sqref="M12:M15">
    <cfRule type="expression" dxfId="5583" priority="1296" stopIfTrue="1">
      <formula>M12=CléCongé</formula>
    </cfRule>
    <cfRule type="expression" dxfId="5582" priority="1295" stopIfTrue="1">
      <formula>M12=CléPersonnel</formula>
    </cfRule>
    <cfRule type="expression" dxfId="5581" priority="1294" stopIfTrue="1">
      <formula>M12=CléMaladie</formula>
    </cfRule>
    <cfRule type="expression" dxfId="5580" priority="1293" stopIfTrue="1">
      <formula>M12=CléPersonnalisée1</formula>
    </cfRule>
    <cfRule type="expression" priority="1291" stopIfTrue="1">
      <formula>M12=""</formula>
    </cfRule>
    <cfRule type="expression" dxfId="5579" priority="1292" stopIfTrue="1">
      <formula>M12=CléPersonnalisée2</formula>
    </cfRule>
  </conditionalFormatting>
  <conditionalFormatting sqref="M13:M14">
    <cfRule type="expression" dxfId="5578" priority="942" stopIfTrue="1">
      <formula>M13=CléCongé</formula>
    </cfRule>
    <cfRule type="expression" dxfId="5577" priority="941" stopIfTrue="1">
      <formula>M13=CléPersonnel</formula>
    </cfRule>
    <cfRule type="expression" dxfId="5576" priority="940" stopIfTrue="1">
      <formula>M13=CléMaladie</formula>
    </cfRule>
    <cfRule type="expression" dxfId="5575" priority="939" stopIfTrue="1">
      <formula>M13=CléPersonnalisée1</formula>
    </cfRule>
    <cfRule type="expression" dxfId="5574" priority="938" stopIfTrue="1">
      <formula>M13=CléPersonnalisée2</formula>
    </cfRule>
    <cfRule type="expression" priority="937" stopIfTrue="1">
      <formula>M13=""</formula>
    </cfRule>
    <cfRule type="expression" dxfId="5573" priority="1538" stopIfTrue="1">
      <formula>M13=CléPersonnalisée2</formula>
    </cfRule>
    <cfRule type="expression" priority="1609" stopIfTrue="1">
      <formula>M13=""</formula>
    </cfRule>
    <cfRule type="expression" dxfId="5572" priority="1610" stopIfTrue="1">
      <formula>M13=CléPersonnalisée2</formula>
    </cfRule>
    <cfRule type="expression" dxfId="5571" priority="1611" stopIfTrue="1">
      <formula>M13=CléPersonnalisée1</formula>
    </cfRule>
    <cfRule type="expression" dxfId="5570" priority="1539" stopIfTrue="1">
      <formula>M13=CléPersonnalisée1</formula>
    </cfRule>
    <cfRule type="expression" dxfId="5569" priority="1613" stopIfTrue="1">
      <formula>M13=CléPersonnel</formula>
    </cfRule>
    <cfRule type="expression" dxfId="5568" priority="1614" stopIfTrue="1">
      <formula>M13=CléCongé</formula>
    </cfRule>
    <cfRule type="expression" dxfId="5567" priority="1540" stopIfTrue="1">
      <formula>M13=CléMaladie</formula>
    </cfRule>
    <cfRule type="expression" dxfId="5566" priority="1541" stopIfTrue="1">
      <formula>M13=CléPersonnel</formula>
    </cfRule>
    <cfRule type="expression" dxfId="5565" priority="1542" stopIfTrue="1">
      <formula>M13=CléCongé</formula>
    </cfRule>
    <cfRule type="expression" priority="1537" stopIfTrue="1">
      <formula>M13=""</formula>
    </cfRule>
    <cfRule type="expression" dxfId="5564" priority="1612" stopIfTrue="1">
      <formula>M13=CléMaladie</formula>
    </cfRule>
  </conditionalFormatting>
  <conditionalFormatting sqref="M4:W15 E5:I15 B4:I4 B5:F9 X4:Y9 AA4:AA15">
    <cfRule type="expression" priority="1669" stopIfTrue="1">
      <formula>B4=""</formula>
    </cfRule>
  </conditionalFormatting>
  <conditionalFormatting sqref="N4:N15">
    <cfRule type="expression" dxfId="5563" priority="582" stopIfTrue="1">
      <formula>N4=CléCongé</formula>
    </cfRule>
    <cfRule type="expression" dxfId="5562" priority="581" stopIfTrue="1">
      <formula>N4=CléPersonnel</formula>
    </cfRule>
    <cfRule type="expression" dxfId="5561" priority="580" stopIfTrue="1">
      <formula>N4=CléMaladie</formula>
    </cfRule>
    <cfRule type="expression" dxfId="5560" priority="579" stopIfTrue="1">
      <formula>N4=CléPersonnalisée1</formula>
    </cfRule>
    <cfRule type="expression" dxfId="5559" priority="578" stopIfTrue="1">
      <formula>N4=CléPersonnalisée2</formula>
    </cfRule>
    <cfRule type="expression" priority="577" stopIfTrue="1">
      <formula>N4=""</formula>
    </cfRule>
    <cfRule type="expression" dxfId="5558" priority="576" stopIfTrue="1">
      <formula>N4=CléCongé</formula>
    </cfRule>
    <cfRule type="expression" dxfId="5557" priority="575" stopIfTrue="1">
      <formula>N4=CléPersonnel</formula>
    </cfRule>
    <cfRule type="expression" dxfId="5556" priority="574" stopIfTrue="1">
      <formula>N4=CléMaladie</formula>
    </cfRule>
    <cfRule type="expression" dxfId="5555" priority="573" stopIfTrue="1">
      <formula>N4=CléPersonnalisée1</formula>
    </cfRule>
    <cfRule type="expression" dxfId="5554" priority="572" stopIfTrue="1">
      <formula>N4=CléPersonnalisée2</formula>
    </cfRule>
    <cfRule type="expression" priority="571" stopIfTrue="1">
      <formula>N4=""</formula>
    </cfRule>
    <cfRule type="expression" dxfId="5553" priority="570" stopIfTrue="1">
      <formula>N4=CléCongé</formula>
    </cfRule>
    <cfRule type="expression" dxfId="5552" priority="568" stopIfTrue="1">
      <formula>N4=CléMaladie</formula>
    </cfRule>
    <cfRule type="expression" dxfId="5551" priority="567" stopIfTrue="1">
      <formula>N4=CléPersonnalisée1</formula>
    </cfRule>
    <cfRule type="expression" dxfId="5550" priority="566" stopIfTrue="1">
      <formula>N4=CléPersonnalisée2</formula>
    </cfRule>
    <cfRule type="expression" priority="565" stopIfTrue="1">
      <formula>N4=""</formula>
    </cfRule>
    <cfRule type="expression" dxfId="5549" priority="590" stopIfTrue="1">
      <formula>N4=CléPersonnalisée2</formula>
    </cfRule>
    <cfRule type="expression" dxfId="5548" priority="591" stopIfTrue="1">
      <formula>N4=CléPersonnalisée1</formula>
    </cfRule>
    <cfRule type="expression" dxfId="5547" priority="592" stopIfTrue="1">
      <formula>N4=CléMaladie</formula>
    </cfRule>
    <cfRule type="expression" dxfId="5546" priority="593" stopIfTrue="1">
      <formula>N4=CléPersonnel</formula>
    </cfRule>
    <cfRule type="expression" dxfId="5545" priority="594" stopIfTrue="1">
      <formula>N4=CléCongé</formula>
    </cfRule>
    <cfRule type="expression" dxfId="5544" priority="569" stopIfTrue="1">
      <formula>N4=CléPersonnel</formula>
    </cfRule>
    <cfRule type="expression" dxfId="5543" priority="624" stopIfTrue="1">
      <formula>N4=CléCongé</formula>
    </cfRule>
    <cfRule type="expression" dxfId="5542" priority="623" stopIfTrue="1">
      <formula>N4=CléPersonnel</formula>
    </cfRule>
    <cfRule type="expression" dxfId="5541" priority="622" stopIfTrue="1">
      <formula>N4=CléMaladie</formula>
    </cfRule>
    <cfRule type="expression" dxfId="5540" priority="621" stopIfTrue="1">
      <formula>N4=CléPersonnalisée1</formula>
    </cfRule>
    <cfRule type="expression" dxfId="5539" priority="620" stopIfTrue="1">
      <formula>N4=CléPersonnalisée2</formula>
    </cfRule>
    <cfRule type="expression" priority="619" stopIfTrue="1">
      <formula>N4=""</formula>
    </cfRule>
    <cfRule type="expression" priority="589" stopIfTrue="1">
      <formula>N4=""</formula>
    </cfRule>
    <cfRule type="expression" dxfId="5538" priority="588" stopIfTrue="1">
      <formula>N4=CléCongé</formula>
    </cfRule>
    <cfRule type="expression" dxfId="5537" priority="587" stopIfTrue="1">
      <formula>N4=CléPersonnel</formula>
    </cfRule>
    <cfRule type="expression" dxfId="5536" priority="586" stopIfTrue="1">
      <formula>N4=CléMaladie</formula>
    </cfRule>
    <cfRule type="expression" dxfId="5535" priority="585" stopIfTrue="1">
      <formula>N4=CléPersonnalisée1</formula>
    </cfRule>
    <cfRule type="expression" dxfId="5534" priority="584" stopIfTrue="1">
      <formula>N4=CléPersonnalisée2</formula>
    </cfRule>
    <cfRule type="expression" priority="583" stopIfTrue="1">
      <formula>N4=""</formula>
    </cfRule>
  </conditionalFormatting>
  <conditionalFormatting sqref="N10:N15">
    <cfRule type="expression" dxfId="5533" priority="604" stopIfTrue="1">
      <formula>N10=CléMaladie</formula>
    </cfRule>
    <cfRule type="expression" dxfId="5532" priority="603" stopIfTrue="1">
      <formula>N10=CléPersonnalisée1</formula>
    </cfRule>
    <cfRule type="expression" dxfId="5531" priority="602" stopIfTrue="1">
      <formula>N10=CléPersonnalisée2</formula>
    </cfRule>
    <cfRule type="expression" priority="601" stopIfTrue="1">
      <formula>N10=""</formula>
    </cfRule>
    <cfRule type="expression" dxfId="5530" priority="606" stopIfTrue="1">
      <formula>N10=CléCongé</formula>
    </cfRule>
    <cfRule type="expression" dxfId="5529" priority="605" stopIfTrue="1">
      <formula>N10=CléPersonnel</formula>
    </cfRule>
  </conditionalFormatting>
  <conditionalFormatting sqref="N12:N15">
    <cfRule type="expression" dxfId="5528" priority="597" stopIfTrue="1">
      <formula>N12=CléPersonnalisée1</formula>
    </cfRule>
    <cfRule type="expression" dxfId="5527" priority="600" stopIfTrue="1">
      <formula>N12=CléCongé</formula>
    </cfRule>
    <cfRule type="expression" dxfId="5526" priority="598" stopIfTrue="1">
      <formula>N12=CléMaladie</formula>
    </cfRule>
    <cfRule type="expression" priority="595" stopIfTrue="1">
      <formula>N12=""</formula>
    </cfRule>
    <cfRule type="expression" dxfId="5525" priority="599" stopIfTrue="1">
      <formula>N12=CléPersonnel</formula>
    </cfRule>
    <cfRule type="expression" dxfId="5524" priority="616" stopIfTrue="1">
      <formula>N12=CléMaladie</formula>
    </cfRule>
    <cfRule type="expression" dxfId="5523" priority="596" stopIfTrue="1">
      <formula>N12=CléPersonnalisée2</formula>
    </cfRule>
    <cfRule type="expression" priority="613" stopIfTrue="1">
      <formula>N12=""</formula>
    </cfRule>
    <cfRule type="expression" dxfId="5522" priority="614" stopIfTrue="1">
      <formula>N12=CléPersonnalisée2</formula>
    </cfRule>
    <cfRule type="expression" dxfId="5521" priority="615" stopIfTrue="1">
      <formula>N12=CléPersonnalisée1</formula>
    </cfRule>
    <cfRule type="expression" dxfId="5520" priority="617" stopIfTrue="1">
      <formula>N12=CléPersonnel</formula>
    </cfRule>
    <cfRule type="expression" dxfId="5519" priority="618" stopIfTrue="1">
      <formula>N12=CléCongé</formula>
    </cfRule>
  </conditionalFormatting>
  <conditionalFormatting sqref="N13:N14">
    <cfRule type="expression" dxfId="5518" priority="608" stopIfTrue="1">
      <formula>N13=CléPersonnalisée2</formula>
    </cfRule>
    <cfRule type="expression" priority="607" stopIfTrue="1">
      <formula>N13=""</formula>
    </cfRule>
    <cfRule type="expression" dxfId="5517" priority="609" stopIfTrue="1">
      <formula>N13=CléPersonnalisée1</formula>
    </cfRule>
    <cfRule type="expression" dxfId="5516" priority="610" stopIfTrue="1">
      <formula>N13=CléMaladie</formula>
    </cfRule>
    <cfRule type="expression" dxfId="5515" priority="611" stopIfTrue="1">
      <formula>N13=CléPersonnel</formula>
    </cfRule>
    <cfRule type="expression" dxfId="5514" priority="612" stopIfTrue="1">
      <formula>N13=CléCongé</formula>
    </cfRule>
  </conditionalFormatting>
  <conditionalFormatting sqref="O4:O15">
    <cfRule type="expression" priority="559" stopIfTrue="1">
      <formula>O4=""</formula>
    </cfRule>
    <cfRule type="expression" dxfId="5513" priority="560" stopIfTrue="1">
      <formula>O4=CléPersonnalisée2</formula>
    </cfRule>
    <cfRule type="expression" dxfId="5512" priority="561" stopIfTrue="1">
      <formula>O4=CléPersonnalisée1</formula>
    </cfRule>
    <cfRule type="expression" dxfId="5511" priority="562" stopIfTrue="1">
      <formula>O4=CléMaladie</formula>
    </cfRule>
    <cfRule type="expression" dxfId="5510" priority="563" stopIfTrue="1">
      <formula>O4=CléPersonnel</formula>
    </cfRule>
    <cfRule type="expression" dxfId="5509" priority="564" stopIfTrue="1">
      <formula>O4=CléCongé</formula>
    </cfRule>
    <cfRule type="expression" priority="529" stopIfTrue="1">
      <formula>O4=""</formula>
    </cfRule>
    <cfRule type="expression" dxfId="5508" priority="527" stopIfTrue="1">
      <formula>O4=CléPersonnel</formula>
    </cfRule>
    <cfRule type="expression" dxfId="5507" priority="526" stopIfTrue="1">
      <formula>O4=CléMaladie</formula>
    </cfRule>
    <cfRule type="expression" dxfId="5506" priority="531" stopIfTrue="1">
      <formula>O4=CléPersonnalisée1</formula>
    </cfRule>
    <cfRule type="expression" priority="511" stopIfTrue="1">
      <formula>O4=""</formula>
    </cfRule>
    <cfRule type="expression" dxfId="5505" priority="528" stopIfTrue="1">
      <formula>O4=CléCongé</formula>
    </cfRule>
    <cfRule type="expression" dxfId="5504" priority="510" stopIfTrue="1">
      <formula>O4=CléCongé</formula>
    </cfRule>
    <cfRule type="expression" dxfId="5503" priority="509" stopIfTrue="1">
      <formula>O4=CléPersonnel</formula>
    </cfRule>
    <cfRule type="expression" dxfId="5502" priority="525" stopIfTrue="1">
      <formula>O4=CléPersonnalisée1</formula>
    </cfRule>
    <cfRule type="expression" dxfId="5501" priority="508" stopIfTrue="1">
      <formula>O4=CléMaladie</formula>
    </cfRule>
    <cfRule type="expression" dxfId="5500" priority="507" stopIfTrue="1">
      <formula>O4=CléPersonnalisée1</formula>
    </cfRule>
    <cfRule type="expression" dxfId="5499" priority="506" stopIfTrue="1">
      <formula>O4=CléPersonnalisée2</formula>
    </cfRule>
    <cfRule type="expression" priority="505" stopIfTrue="1">
      <formula>O4=""</formula>
    </cfRule>
    <cfRule type="expression" dxfId="5498" priority="532" stopIfTrue="1">
      <formula>O4=CléMaladie</formula>
    </cfRule>
    <cfRule type="expression" dxfId="5497" priority="533" stopIfTrue="1">
      <formula>O4=CléPersonnel</formula>
    </cfRule>
    <cfRule type="expression" dxfId="5496" priority="534" stopIfTrue="1">
      <formula>O4=CléCongé</formula>
    </cfRule>
    <cfRule type="expression" dxfId="5495" priority="524" stopIfTrue="1">
      <formula>O4=CléPersonnalisée2</formula>
    </cfRule>
    <cfRule type="expression" priority="523" stopIfTrue="1">
      <formula>O4=""</formula>
    </cfRule>
    <cfRule type="expression" dxfId="5494" priority="522" stopIfTrue="1">
      <formula>O4=CléCongé</formula>
    </cfRule>
    <cfRule type="expression" dxfId="5493" priority="521" stopIfTrue="1">
      <formula>O4=CléPersonnel</formula>
    </cfRule>
    <cfRule type="expression" dxfId="5492" priority="520" stopIfTrue="1">
      <formula>O4=CléMaladie</formula>
    </cfRule>
    <cfRule type="expression" dxfId="5491" priority="519" stopIfTrue="1">
      <formula>O4=CléPersonnalisée1</formula>
    </cfRule>
    <cfRule type="expression" dxfId="5490" priority="518" stopIfTrue="1">
      <formula>O4=CléPersonnalisée2</formula>
    </cfRule>
    <cfRule type="expression" priority="517" stopIfTrue="1">
      <formula>O4=""</formula>
    </cfRule>
    <cfRule type="expression" dxfId="5489" priority="516" stopIfTrue="1">
      <formula>O4=CléCongé</formula>
    </cfRule>
    <cfRule type="expression" dxfId="5488" priority="515" stopIfTrue="1">
      <formula>O4=CléPersonnel</formula>
    </cfRule>
    <cfRule type="expression" dxfId="5487" priority="514" stopIfTrue="1">
      <formula>O4=CléMaladie</formula>
    </cfRule>
    <cfRule type="expression" dxfId="5486" priority="513" stopIfTrue="1">
      <formula>O4=CléPersonnalisée1</formula>
    </cfRule>
    <cfRule type="expression" dxfId="5485" priority="512" stopIfTrue="1">
      <formula>O4=CléPersonnalisée2</formula>
    </cfRule>
    <cfRule type="expression" dxfId="5484" priority="530" stopIfTrue="1">
      <formula>O4=CléPersonnalisée2</formula>
    </cfRule>
  </conditionalFormatting>
  <conditionalFormatting sqref="O10:O15">
    <cfRule type="expression" dxfId="5483" priority="544" stopIfTrue="1">
      <formula>O10=CléMaladie</formula>
    </cfRule>
    <cfRule type="expression" dxfId="5482" priority="543" stopIfTrue="1">
      <formula>O10=CléPersonnalisée1</formula>
    </cfRule>
    <cfRule type="expression" dxfId="5481" priority="542" stopIfTrue="1">
      <formula>O10=CléPersonnalisée2</formula>
    </cfRule>
    <cfRule type="expression" priority="541" stopIfTrue="1">
      <formula>O10=""</formula>
    </cfRule>
    <cfRule type="expression" dxfId="5480" priority="546" stopIfTrue="1">
      <formula>O10=CléCongé</formula>
    </cfRule>
    <cfRule type="expression" dxfId="5479" priority="545" stopIfTrue="1">
      <formula>O10=CléPersonnel</formula>
    </cfRule>
  </conditionalFormatting>
  <conditionalFormatting sqref="O12:O15">
    <cfRule type="expression" dxfId="5478" priority="557" stopIfTrue="1">
      <formula>O12=CléPersonnel</formula>
    </cfRule>
    <cfRule type="expression" dxfId="5477" priority="558" stopIfTrue="1">
      <formula>O12=CléCongé</formula>
    </cfRule>
    <cfRule type="expression" dxfId="5476" priority="540" stopIfTrue="1">
      <formula>O12=CléCongé</formula>
    </cfRule>
    <cfRule type="expression" priority="535" stopIfTrue="1">
      <formula>O12=""</formula>
    </cfRule>
    <cfRule type="expression" dxfId="5475" priority="536" stopIfTrue="1">
      <formula>O12=CléPersonnalisée2</formula>
    </cfRule>
    <cfRule type="expression" dxfId="5474" priority="537" stopIfTrue="1">
      <formula>O12=CléPersonnalisée1</formula>
    </cfRule>
    <cfRule type="expression" dxfId="5473" priority="538" stopIfTrue="1">
      <formula>O12=CléMaladie</formula>
    </cfRule>
    <cfRule type="expression" dxfId="5472" priority="539" stopIfTrue="1">
      <formula>O12=CléPersonnel</formula>
    </cfRule>
    <cfRule type="expression" priority="553" stopIfTrue="1">
      <formula>O12=""</formula>
    </cfRule>
    <cfRule type="expression" dxfId="5471" priority="554" stopIfTrue="1">
      <formula>O12=CléPersonnalisée2</formula>
    </cfRule>
    <cfRule type="expression" dxfId="5470" priority="555" stopIfTrue="1">
      <formula>O12=CléPersonnalisée1</formula>
    </cfRule>
    <cfRule type="expression" dxfId="5469" priority="556" stopIfTrue="1">
      <formula>O12=CléMaladie</formula>
    </cfRule>
  </conditionalFormatting>
  <conditionalFormatting sqref="O13:O14">
    <cfRule type="expression" dxfId="5468" priority="548" stopIfTrue="1">
      <formula>O13=CléPersonnalisée2</formula>
    </cfRule>
    <cfRule type="expression" dxfId="5467" priority="549" stopIfTrue="1">
      <formula>O13=CléPersonnalisée1</formula>
    </cfRule>
    <cfRule type="expression" dxfId="5466" priority="550" stopIfTrue="1">
      <formula>O13=CléMaladie</formula>
    </cfRule>
    <cfRule type="expression" dxfId="5465" priority="552" stopIfTrue="1">
      <formula>O13=CléCongé</formula>
    </cfRule>
    <cfRule type="expression" dxfId="5464" priority="551" stopIfTrue="1">
      <formula>O13=CléPersonnel</formula>
    </cfRule>
    <cfRule type="expression" priority="547" stopIfTrue="1">
      <formula>O13=""</formula>
    </cfRule>
  </conditionalFormatting>
  <conditionalFormatting sqref="P4:P15">
    <cfRule type="expression" priority="499" stopIfTrue="1">
      <formula>P4=""</formula>
    </cfRule>
    <cfRule type="expression" dxfId="5463" priority="460" stopIfTrue="1">
      <formula>P4=CléMaladie</formula>
    </cfRule>
    <cfRule type="expression" dxfId="5462" priority="501" stopIfTrue="1">
      <formula>P4=CléPersonnalisée1</formula>
    </cfRule>
    <cfRule type="expression" dxfId="5461" priority="502" stopIfTrue="1">
      <formula>P4=CléMaladie</formula>
    </cfRule>
    <cfRule type="expression" dxfId="5460" priority="503" stopIfTrue="1">
      <formula>P4=CléPersonnel</formula>
    </cfRule>
    <cfRule type="expression" dxfId="5459" priority="504" stopIfTrue="1">
      <formula>P4=CléCongé</formula>
    </cfRule>
    <cfRule type="expression" dxfId="5458" priority="461" stopIfTrue="1">
      <formula>P4=CléPersonnel</formula>
    </cfRule>
    <cfRule type="expression" dxfId="5457" priority="453" stopIfTrue="1">
      <formula>P4=CléPersonnalisée1</formula>
    </cfRule>
    <cfRule type="expression" dxfId="5456" priority="500" stopIfTrue="1">
      <formula>P4=CléPersonnalisée2</formula>
    </cfRule>
    <cfRule type="expression" priority="463" stopIfTrue="1">
      <formula>P4=""</formula>
    </cfRule>
    <cfRule type="expression" dxfId="5455" priority="464" stopIfTrue="1">
      <formula>P4=CléPersonnalisée2</formula>
    </cfRule>
    <cfRule type="expression" dxfId="5454" priority="462" stopIfTrue="1">
      <formula>P4=CléCongé</formula>
    </cfRule>
    <cfRule type="expression" dxfId="5453" priority="465" stopIfTrue="1">
      <formula>P4=CléPersonnalisée1</formula>
    </cfRule>
    <cfRule type="expression" dxfId="5452" priority="466" stopIfTrue="1">
      <formula>P4=CléMaladie</formula>
    </cfRule>
    <cfRule type="expression" dxfId="5451" priority="467" stopIfTrue="1">
      <formula>P4=CléPersonnel</formula>
    </cfRule>
    <cfRule type="expression" dxfId="5450" priority="446" stopIfTrue="1">
      <formula>P4=CléPersonnalisée2</formula>
    </cfRule>
    <cfRule type="expression" dxfId="5449" priority="447" stopIfTrue="1">
      <formula>P4=CléPersonnalisée1</formula>
    </cfRule>
    <cfRule type="expression" dxfId="5448" priority="448" stopIfTrue="1">
      <formula>P4=CléMaladie</formula>
    </cfRule>
    <cfRule type="expression" dxfId="5447" priority="449" stopIfTrue="1">
      <formula>P4=CléPersonnel</formula>
    </cfRule>
    <cfRule type="expression" dxfId="5446" priority="450" stopIfTrue="1">
      <formula>P4=CléCongé</formula>
    </cfRule>
    <cfRule type="expression" priority="451" stopIfTrue="1">
      <formula>P4=""</formula>
    </cfRule>
    <cfRule type="expression" dxfId="5445" priority="474" stopIfTrue="1">
      <formula>P4=CléCongé</formula>
    </cfRule>
    <cfRule type="expression" dxfId="5444" priority="473" stopIfTrue="1">
      <formula>P4=CléPersonnel</formula>
    </cfRule>
    <cfRule type="expression" dxfId="5443" priority="472" stopIfTrue="1">
      <formula>P4=CléMaladie</formula>
    </cfRule>
    <cfRule type="expression" dxfId="5442" priority="471" stopIfTrue="1">
      <formula>P4=CléPersonnalisée1</formula>
    </cfRule>
    <cfRule type="expression" dxfId="5441" priority="470" stopIfTrue="1">
      <formula>P4=CléPersonnalisée2</formula>
    </cfRule>
    <cfRule type="expression" priority="469" stopIfTrue="1">
      <formula>P4=""</formula>
    </cfRule>
    <cfRule type="expression" dxfId="5440" priority="452" stopIfTrue="1">
      <formula>P4=CléPersonnalisée2</formula>
    </cfRule>
    <cfRule type="expression" dxfId="5439" priority="454" stopIfTrue="1">
      <formula>P4=CléMaladie</formula>
    </cfRule>
    <cfRule type="expression" dxfId="5438" priority="455" stopIfTrue="1">
      <formula>P4=CléPersonnel</formula>
    </cfRule>
    <cfRule type="expression" dxfId="5437" priority="456" stopIfTrue="1">
      <formula>P4=CléCongé</formula>
    </cfRule>
    <cfRule type="expression" priority="445" stopIfTrue="1">
      <formula>P4=""</formula>
    </cfRule>
    <cfRule type="expression" priority="457" stopIfTrue="1">
      <formula>P4=""</formula>
    </cfRule>
    <cfRule type="expression" dxfId="5436" priority="458" stopIfTrue="1">
      <formula>P4=CléPersonnalisée2</formula>
    </cfRule>
    <cfRule type="expression" dxfId="5435" priority="459" stopIfTrue="1">
      <formula>P4=CléPersonnalisée1</formula>
    </cfRule>
    <cfRule type="expression" dxfId="5434" priority="468" stopIfTrue="1">
      <formula>P4=CléCongé</formula>
    </cfRule>
  </conditionalFormatting>
  <conditionalFormatting sqref="P10:P15">
    <cfRule type="expression" dxfId="5433" priority="484" stopIfTrue="1">
      <formula>P10=CléMaladie</formula>
    </cfRule>
    <cfRule type="expression" dxfId="5432" priority="485" stopIfTrue="1">
      <formula>P10=CléPersonnel</formula>
    </cfRule>
    <cfRule type="expression" dxfId="5431" priority="486" stopIfTrue="1">
      <formula>P10=CléCongé</formula>
    </cfRule>
    <cfRule type="expression" dxfId="5430" priority="483" stopIfTrue="1">
      <formula>P10=CléPersonnalisée1</formula>
    </cfRule>
    <cfRule type="expression" dxfId="5429" priority="482" stopIfTrue="1">
      <formula>P10=CléPersonnalisée2</formula>
    </cfRule>
    <cfRule type="expression" priority="481" stopIfTrue="1">
      <formula>P10=""</formula>
    </cfRule>
  </conditionalFormatting>
  <conditionalFormatting sqref="P12:P15">
    <cfRule type="expression" priority="475" stopIfTrue="1">
      <formula>P12=""</formula>
    </cfRule>
    <cfRule type="expression" dxfId="5428" priority="498" stopIfTrue="1">
      <formula>P12=CléCongé</formula>
    </cfRule>
    <cfRule type="expression" dxfId="5427" priority="480" stopIfTrue="1">
      <formula>P12=CléCongé</formula>
    </cfRule>
    <cfRule type="expression" dxfId="5426" priority="479" stopIfTrue="1">
      <formula>P12=CléPersonnel</formula>
    </cfRule>
    <cfRule type="expression" dxfId="5425" priority="478" stopIfTrue="1">
      <formula>P12=CléMaladie</formula>
    </cfRule>
    <cfRule type="expression" dxfId="5424" priority="477" stopIfTrue="1">
      <formula>P12=CléPersonnalisée1</formula>
    </cfRule>
    <cfRule type="expression" dxfId="5423" priority="476" stopIfTrue="1">
      <formula>P12=CléPersonnalisée2</formula>
    </cfRule>
    <cfRule type="expression" priority="493" stopIfTrue="1">
      <formula>P12=""</formula>
    </cfRule>
    <cfRule type="expression" dxfId="5422" priority="494" stopIfTrue="1">
      <formula>P12=CléPersonnalisée2</formula>
    </cfRule>
    <cfRule type="expression" dxfId="5421" priority="495" stopIfTrue="1">
      <formula>P12=CléPersonnalisée1</formula>
    </cfRule>
    <cfRule type="expression" dxfId="5420" priority="496" stopIfTrue="1">
      <formula>P12=CléMaladie</formula>
    </cfRule>
    <cfRule type="expression" dxfId="5419" priority="497" stopIfTrue="1">
      <formula>P12=CléPersonnel</formula>
    </cfRule>
  </conditionalFormatting>
  <conditionalFormatting sqref="P13:P14">
    <cfRule type="expression" dxfId="5418" priority="489" stopIfTrue="1">
      <formula>P13=CléPersonnalisée1</formula>
    </cfRule>
    <cfRule type="expression" dxfId="5417" priority="491" stopIfTrue="1">
      <formula>P13=CléPersonnel</formula>
    </cfRule>
    <cfRule type="expression" priority="487" stopIfTrue="1">
      <formula>P13=""</formula>
    </cfRule>
    <cfRule type="expression" dxfId="5416" priority="488" stopIfTrue="1">
      <formula>P13=CléPersonnalisée2</formula>
    </cfRule>
    <cfRule type="expression" dxfId="5415" priority="490" stopIfTrue="1">
      <formula>P13=CléMaladie</formula>
    </cfRule>
    <cfRule type="expression" dxfId="5414" priority="492" stopIfTrue="1">
      <formula>P13=CléCongé</formula>
    </cfRule>
  </conditionalFormatting>
  <conditionalFormatting sqref="Q4:Q15">
    <cfRule type="expression" dxfId="5413" priority="443" stopIfTrue="1">
      <formula>Q4=CléPersonnel</formula>
    </cfRule>
    <cfRule type="expression" dxfId="5412" priority="408" stopIfTrue="1">
      <formula>Q4=CléCongé</formula>
    </cfRule>
    <cfRule type="expression" dxfId="5411" priority="407" stopIfTrue="1">
      <formula>Q4=CléPersonnel</formula>
    </cfRule>
    <cfRule type="expression" priority="391" stopIfTrue="1">
      <formula>Q4=""</formula>
    </cfRule>
    <cfRule type="expression" dxfId="5410" priority="440" stopIfTrue="1">
      <formula>Q4=CléPersonnalisée2</formula>
    </cfRule>
    <cfRule type="expression" priority="439" stopIfTrue="1">
      <formula>Q4=""</formula>
    </cfRule>
    <cfRule type="expression" dxfId="5409" priority="395" stopIfTrue="1">
      <formula>Q4=CléPersonnel</formula>
    </cfRule>
    <cfRule type="expression" dxfId="5408" priority="396" stopIfTrue="1">
      <formula>Q4=CléCongé</formula>
    </cfRule>
    <cfRule type="expression" priority="397" stopIfTrue="1">
      <formula>Q4=""</formula>
    </cfRule>
    <cfRule type="expression" dxfId="5407" priority="444" stopIfTrue="1">
      <formula>Q4=CléCongé</formula>
    </cfRule>
    <cfRule type="expression" dxfId="5406" priority="392" stopIfTrue="1">
      <formula>Q4=CléPersonnalisée2</formula>
    </cfRule>
    <cfRule type="expression" dxfId="5405" priority="441" stopIfTrue="1">
      <formula>Q4=CléPersonnalisée1</formula>
    </cfRule>
    <cfRule type="expression" dxfId="5404" priority="413" stopIfTrue="1">
      <formula>Q4=CléPersonnel</formula>
    </cfRule>
    <cfRule type="expression" dxfId="5403" priority="399" stopIfTrue="1">
      <formula>Q4=CléPersonnalisée1</formula>
    </cfRule>
    <cfRule type="expression" dxfId="5402" priority="400" stopIfTrue="1">
      <formula>Q4=CléMaladie</formula>
    </cfRule>
    <cfRule type="expression" dxfId="5401" priority="401" stopIfTrue="1">
      <formula>Q4=CléPersonnel</formula>
    </cfRule>
    <cfRule type="expression" dxfId="5400" priority="402" stopIfTrue="1">
      <formula>Q4=CléCongé</formula>
    </cfRule>
    <cfRule type="expression" dxfId="5399" priority="404" stopIfTrue="1">
      <formula>Q4=CléPersonnalisée2</formula>
    </cfRule>
    <cfRule type="expression" dxfId="5398" priority="405" stopIfTrue="1">
      <formula>Q4=CléPersonnalisée1</formula>
    </cfRule>
    <cfRule type="expression" dxfId="5397" priority="406" stopIfTrue="1">
      <formula>Q4=CléMaladie</formula>
    </cfRule>
    <cfRule type="expression" dxfId="5396" priority="386" stopIfTrue="1">
      <formula>Q4=CléPersonnalisée2</formula>
    </cfRule>
    <cfRule type="expression" priority="409" stopIfTrue="1">
      <formula>Q4=""</formula>
    </cfRule>
    <cfRule type="expression" priority="385" stopIfTrue="1">
      <formula>Q4=""</formula>
    </cfRule>
    <cfRule type="expression" dxfId="5395" priority="389" stopIfTrue="1">
      <formula>Q4=CléPersonnel</formula>
    </cfRule>
    <cfRule type="expression" dxfId="5394" priority="390" stopIfTrue="1">
      <formula>Q4=CléCongé</formula>
    </cfRule>
    <cfRule type="expression" dxfId="5393" priority="442" stopIfTrue="1">
      <formula>Q4=CléMaladie</formula>
    </cfRule>
    <cfRule type="expression" dxfId="5392" priority="393" stopIfTrue="1">
      <formula>Q4=CléPersonnalisée1</formula>
    </cfRule>
    <cfRule type="expression" dxfId="5391" priority="388" stopIfTrue="1">
      <formula>Q4=CléMaladie</formula>
    </cfRule>
    <cfRule type="expression" dxfId="5390" priority="398" stopIfTrue="1">
      <formula>Q4=CléPersonnalisée2</formula>
    </cfRule>
    <cfRule type="expression" dxfId="5389" priority="387" stopIfTrue="1">
      <formula>Q4=CléPersonnalisée1</formula>
    </cfRule>
    <cfRule type="expression" dxfId="5388" priority="394" stopIfTrue="1">
      <formula>Q4=CléMaladie</formula>
    </cfRule>
    <cfRule type="expression" dxfId="5387" priority="414" stopIfTrue="1">
      <formula>Q4=CléCongé</formula>
    </cfRule>
    <cfRule type="expression" dxfId="5386" priority="412" stopIfTrue="1">
      <formula>Q4=CléMaladie</formula>
    </cfRule>
    <cfRule type="expression" dxfId="5385" priority="411" stopIfTrue="1">
      <formula>Q4=CléPersonnalisée1</formula>
    </cfRule>
    <cfRule type="expression" dxfId="5384" priority="410" stopIfTrue="1">
      <formula>Q4=CléPersonnalisée2</formula>
    </cfRule>
    <cfRule type="expression" priority="403" stopIfTrue="1">
      <formula>Q4=""</formula>
    </cfRule>
  </conditionalFormatting>
  <conditionalFormatting sqref="Q10:Q15">
    <cfRule type="expression" dxfId="5383" priority="425" stopIfTrue="1">
      <formula>Q10=CléPersonnel</formula>
    </cfRule>
    <cfRule type="expression" dxfId="5382" priority="426" stopIfTrue="1">
      <formula>Q10=CléCongé</formula>
    </cfRule>
    <cfRule type="expression" priority="421" stopIfTrue="1">
      <formula>Q10=""</formula>
    </cfRule>
    <cfRule type="expression" dxfId="5381" priority="422" stopIfTrue="1">
      <formula>Q10=CléPersonnalisée2</formula>
    </cfRule>
    <cfRule type="expression" dxfId="5380" priority="423" stopIfTrue="1">
      <formula>Q10=CléPersonnalisée1</formula>
    </cfRule>
    <cfRule type="expression" dxfId="5379" priority="424" stopIfTrue="1">
      <formula>Q10=CléMaladie</formula>
    </cfRule>
  </conditionalFormatting>
  <conditionalFormatting sqref="Q12:Q15">
    <cfRule type="expression" dxfId="5378" priority="435" stopIfTrue="1">
      <formula>Q12=CléPersonnalisée1</formula>
    </cfRule>
    <cfRule type="expression" dxfId="5377" priority="434" stopIfTrue="1">
      <formula>Q12=CléPersonnalisée2</formula>
    </cfRule>
    <cfRule type="expression" priority="433" stopIfTrue="1">
      <formula>Q12=""</formula>
    </cfRule>
    <cfRule type="expression" dxfId="5376" priority="419" stopIfTrue="1">
      <formula>Q12=CléPersonnel</formula>
    </cfRule>
    <cfRule type="expression" dxfId="5375" priority="420" stopIfTrue="1">
      <formula>Q12=CléCongé</formula>
    </cfRule>
    <cfRule type="expression" dxfId="5374" priority="417" stopIfTrue="1">
      <formula>Q12=CléPersonnalisée1</formula>
    </cfRule>
    <cfRule type="expression" dxfId="5373" priority="416" stopIfTrue="1">
      <formula>Q12=CléPersonnalisée2</formula>
    </cfRule>
    <cfRule type="expression" priority="415" stopIfTrue="1">
      <formula>Q12=""</formula>
    </cfRule>
    <cfRule type="expression" dxfId="5372" priority="438" stopIfTrue="1">
      <formula>Q12=CléCongé</formula>
    </cfRule>
    <cfRule type="expression" dxfId="5371" priority="437" stopIfTrue="1">
      <formula>Q12=CléPersonnel</formula>
    </cfRule>
    <cfRule type="expression" dxfId="5370" priority="418" stopIfTrue="1">
      <formula>Q12=CléMaladie</formula>
    </cfRule>
    <cfRule type="expression" dxfId="5369" priority="436" stopIfTrue="1">
      <formula>Q12=CléMaladie</formula>
    </cfRule>
  </conditionalFormatting>
  <conditionalFormatting sqref="Q13:Q14">
    <cfRule type="expression" priority="427" stopIfTrue="1">
      <formula>Q13=""</formula>
    </cfRule>
    <cfRule type="expression" dxfId="5368" priority="432" stopIfTrue="1">
      <formula>Q13=CléCongé</formula>
    </cfRule>
    <cfRule type="expression" dxfId="5367" priority="431" stopIfTrue="1">
      <formula>Q13=CléPersonnel</formula>
    </cfRule>
    <cfRule type="expression" dxfId="5366" priority="428" stopIfTrue="1">
      <formula>Q13=CléPersonnalisée2</formula>
    </cfRule>
    <cfRule type="expression" dxfId="5365" priority="430" stopIfTrue="1">
      <formula>Q13=CléMaladie</formula>
    </cfRule>
    <cfRule type="expression" dxfId="5364" priority="429" stopIfTrue="1">
      <formula>Q13=CléPersonnalisée1</formula>
    </cfRule>
  </conditionalFormatting>
  <conditionalFormatting sqref="R4:R15">
    <cfRule type="expression" dxfId="5363" priority="336" stopIfTrue="1">
      <formula>R4=CléCongé</formula>
    </cfRule>
    <cfRule type="expression" dxfId="5362" priority="335" stopIfTrue="1">
      <formula>R4=CléPersonnel</formula>
    </cfRule>
    <cfRule type="expression" dxfId="5361" priority="334" stopIfTrue="1">
      <formula>R4=CléMaladie</formula>
    </cfRule>
    <cfRule type="expression" dxfId="5360" priority="384" stopIfTrue="1">
      <formula>R4=CléCongé</formula>
    </cfRule>
    <cfRule type="expression" dxfId="5359" priority="383" stopIfTrue="1">
      <formula>R4=CléPersonnel</formula>
    </cfRule>
    <cfRule type="expression" dxfId="5358" priority="382" stopIfTrue="1">
      <formula>R4=CléMaladie</formula>
    </cfRule>
    <cfRule type="expression" dxfId="5357" priority="381" stopIfTrue="1">
      <formula>R4=CléPersonnalisée1</formula>
    </cfRule>
    <cfRule type="expression" dxfId="5356" priority="380" stopIfTrue="1">
      <formula>R4=CléPersonnalisée2</formula>
    </cfRule>
    <cfRule type="expression" priority="379" stopIfTrue="1">
      <formula>R4=""</formula>
    </cfRule>
    <cfRule type="expression" dxfId="5355" priority="329" stopIfTrue="1">
      <formula>R4=CléPersonnel</formula>
    </cfRule>
    <cfRule type="expression" dxfId="5354" priority="328" stopIfTrue="1">
      <formula>R4=CléMaladie</formula>
    </cfRule>
    <cfRule type="expression" dxfId="5353" priority="327" stopIfTrue="1">
      <formula>R4=CléPersonnalisée1</formula>
    </cfRule>
    <cfRule type="expression" dxfId="5352" priority="326" stopIfTrue="1">
      <formula>R4=CléPersonnalisée2</formula>
    </cfRule>
    <cfRule type="expression" priority="325" stopIfTrue="1">
      <formula>R4=""</formula>
    </cfRule>
    <cfRule type="expression" dxfId="5351" priority="340" stopIfTrue="1">
      <formula>R4=CléMaladie</formula>
    </cfRule>
    <cfRule type="expression" dxfId="5350" priority="354" stopIfTrue="1">
      <formula>R4=CléCongé</formula>
    </cfRule>
    <cfRule type="expression" dxfId="5349" priority="353" stopIfTrue="1">
      <formula>R4=CléPersonnel</formula>
    </cfRule>
    <cfRule type="expression" dxfId="5348" priority="352" stopIfTrue="1">
      <formula>R4=CléMaladie</formula>
    </cfRule>
    <cfRule type="expression" dxfId="5347" priority="351" stopIfTrue="1">
      <formula>R4=CléPersonnalisée1</formula>
    </cfRule>
    <cfRule type="expression" dxfId="5346" priority="350" stopIfTrue="1">
      <formula>R4=CléPersonnalisée2</formula>
    </cfRule>
    <cfRule type="expression" priority="349" stopIfTrue="1">
      <formula>R4=""</formula>
    </cfRule>
    <cfRule type="expression" dxfId="5345" priority="348" stopIfTrue="1">
      <formula>R4=CléCongé</formula>
    </cfRule>
    <cfRule type="expression" dxfId="5344" priority="347" stopIfTrue="1">
      <formula>R4=CléPersonnel</formula>
    </cfRule>
    <cfRule type="expression" dxfId="5343" priority="346" stopIfTrue="1">
      <formula>R4=CléMaladie</formula>
    </cfRule>
    <cfRule type="expression" dxfId="5342" priority="345" stopIfTrue="1">
      <formula>R4=CléPersonnalisée1</formula>
    </cfRule>
    <cfRule type="expression" dxfId="5341" priority="344" stopIfTrue="1">
      <formula>R4=CléPersonnalisée2</formula>
    </cfRule>
    <cfRule type="expression" priority="343" stopIfTrue="1">
      <formula>R4=""</formula>
    </cfRule>
    <cfRule type="expression" dxfId="5340" priority="342" stopIfTrue="1">
      <formula>R4=CléCongé</formula>
    </cfRule>
    <cfRule type="expression" dxfId="5339" priority="341" stopIfTrue="1">
      <formula>R4=CléPersonnel</formula>
    </cfRule>
    <cfRule type="expression" dxfId="5338" priority="339" stopIfTrue="1">
      <formula>R4=CléPersonnalisée1</formula>
    </cfRule>
    <cfRule type="expression" dxfId="5337" priority="338" stopIfTrue="1">
      <formula>R4=CléPersonnalisée2</formula>
    </cfRule>
    <cfRule type="expression" priority="337" stopIfTrue="1">
      <formula>R4=""</formula>
    </cfRule>
    <cfRule type="expression" dxfId="5336" priority="333" stopIfTrue="1">
      <formula>R4=CléPersonnalisée1</formula>
    </cfRule>
    <cfRule type="expression" dxfId="5335" priority="332" stopIfTrue="1">
      <formula>R4=CléPersonnalisée2</formula>
    </cfRule>
    <cfRule type="expression" priority="331" stopIfTrue="1">
      <formula>R4=""</formula>
    </cfRule>
    <cfRule type="expression" dxfId="5334" priority="330" stopIfTrue="1">
      <formula>R4=CléCongé</formula>
    </cfRule>
  </conditionalFormatting>
  <conditionalFormatting sqref="R10:R15">
    <cfRule type="expression" dxfId="5333" priority="363" stopIfTrue="1">
      <formula>R10=CléPersonnalisée1</formula>
    </cfRule>
    <cfRule type="expression" priority="361" stopIfTrue="1">
      <formula>R10=""</formula>
    </cfRule>
    <cfRule type="expression" dxfId="5332" priority="365" stopIfTrue="1">
      <formula>R10=CléPersonnel</formula>
    </cfRule>
    <cfRule type="expression" dxfId="5331" priority="364" stopIfTrue="1">
      <formula>R10=CléMaladie</formula>
    </cfRule>
    <cfRule type="expression" dxfId="5330" priority="366" stopIfTrue="1">
      <formula>R10=CléCongé</formula>
    </cfRule>
    <cfRule type="expression" dxfId="5329" priority="362" stopIfTrue="1">
      <formula>R10=CléPersonnalisée2</formula>
    </cfRule>
  </conditionalFormatting>
  <conditionalFormatting sqref="R12:R15">
    <cfRule type="expression" dxfId="5328" priority="360" stopIfTrue="1">
      <formula>R12=CléCongé</formula>
    </cfRule>
    <cfRule type="expression" dxfId="5327" priority="356" stopIfTrue="1">
      <formula>R12=CléPersonnalisée2</formula>
    </cfRule>
    <cfRule type="expression" priority="355" stopIfTrue="1">
      <formula>R12=""</formula>
    </cfRule>
    <cfRule type="expression" priority="373" stopIfTrue="1">
      <formula>R12=""</formula>
    </cfRule>
    <cfRule type="expression" dxfId="5326" priority="374" stopIfTrue="1">
      <formula>R12=CléPersonnalisée2</formula>
    </cfRule>
    <cfRule type="expression" dxfId="5325" priority="375" stopIfTrue="1">
      <formula>R12=CléPersonnalisée1</formula>
    </cfRule>
    <cfRule type="expression" dxfId="5324" priority="376" stopIfTrue="1">
      <formula>R12=CléMaladie</formula>
    </cfRule>
    <cfRule type="expression" dxfId="5323" priority="377" stopIfTrue="1">
      <formula>R12=CléPersonnel</formula>
    </cfRule>
    <cfRule type="expression" dxfId="5322" priority="378" stopIfTrue="1">
      <formula>R12=CléCongé</formula>
    </cfRule>
    <cfRule type="expression" dxfId="5321" priority="359" stopIfTrue="1">
      <formula>R12=CléPersonnel</formula>
    </cfRule>
    <cfRule type="expression" dxfId="5320" priority="358" stopIfTrue="1">
      <formula>R12=CléMaladie</formula>
    </cfRule>
    <cfRule type="expression" dxfId="5319" priority="357" stopIfTrue="1">
      <formula>R12=CléPersonnalisée1</formula>
    </cfRule>
  </conditionalFormatting>
  <conditionalFormatting sqref="R13:R14">
    <cfRule type="expression" dxfId="5318" priority="370" stopIfTrue="1">
      <formula>R13=CléMaladie</formula>
    </cfRule>
    <cfRule type="expression" dxfId="5317" priority="371" stopIfTrue="1">
      <formula>R13=CléPersonnel</formula>
    </cfRule>
    <cfRule type="expression" dxfId="5316" priority="369" stopIfTrue="1">
      <formula>R13=CléPersonnalisée1</formula>
    </cfRule>
    <cfRule type="expression" priority="367" stopIfTrue="1">
      <formula>R13=""</formula>
    </cfRule>
    <cfRule type="expression" dxfId="5315" priority="368" stopIfTrue="1">
      <formula>R13=CléPersonnalisée2</formula>
    </cfRule>
    <cfRule type="expression" dxfId="5314" priority="372" stopIfTrue="1">
      <formula>R13=CléCongé</formula>
    </cfRule>
  </conditionalFormatting>
  <conditionalFormatting sqref="S4:S5">
    <cfRule type="expression" dxfId="5313" priority="832" stopIfTrue="1">
      <formula>S4=CléMaladie</formula>
    </cfRule>
    <cfRule type="expression" dxfId="5312" priority="831" stopIfTrue="1">
      <formula>S4=CléPersonnalisée1</formula>
    </cfRule>
    <cfRule type="expression" priority="829" stopIfTrue="1">
      <formula>S4=""</formula>
    </cfRule>
    <cfRule type="expression" dxfId="5311" priority="830" stopIfTrue="1">
      <formula>S4=CléPersonnalisée2</formula>
    </cfRule>
    <cfRule type="expression" dxfId="5310" priority="1454" stopIfTrue="1">
      <formula>S4=CléPersonnalisée2</formula>
    </cfRule>
    <cfRule type="expression" dxfId="5309" priority="1455" stopIfTrue="1">
      <formula>S4=CléPersonnalisée1</formula>
    </cfRule>
    <cfRule type="expression" dxfId="5308" priority="1456" stopIfTrue="1">
      <formula>S4=CléMaladie</formula>
    </cfRule>
    <cfRule type="expression" dxfId="5307" priority="1457" stopIfTrue="1">
      <formula>S4=CléPersonnel</formula>
    </cfRule>
    <cfRule type="expression" dxfId="5306" priority="1458" stopIfTrue="1">
      <formula>S4=CléCongé</formula>
    </cfRule>
    <cfRule type="expression" priority="1453" stopIfTrue="1">
      <formula>S4=""</formula>
    </cfRule>
    <cfRule type="expression" dxfId="5305" priority="834" stopIfTrue="1">
      <formula>S4=CléCongé</formula>
    </cfRule>
    <cfRule type="expression" dxfId="5304" priority="833" stopIfTrue="1">
      <formula>S4=CléPersonnel</formula>
    </cfRule>
  </conditionalFormatting>
  <conditionalFormatting sqref="S10:S11">
    <cfRule type="expression" priority="1621" stopIfTrue="1">
      <formula>S10=""</formula>
    </cfRule>
    <cfRule type="expression" dxfId="5303" priority="1622" stopIfTrue="1">
      <formula>S10=CléPersonnalisée2</formula>
    </cfRule>
    <cfRule type="expression" dxfId="5302" priority="1623" stopIfTrue="1">
      <formula>S10=CléPersonnalisée1</formula>
    </cfRule>
    <cfRule type="expression" dxfId="5301" priority="1624" stopIfTrue="1">
      <formula>S10=CléMaladie</formula>
    </cfRule>
    <cfRule type="expression" dxfId="5300" priority="1625" stopIfTrue="1">
      <formula>S10=CléPersonnel</formula>
    </cfRule>
    <cfRule type="expression" dxfId="5299" priority="1626" stopIfTrue="1">
      <formula>S10=CléCongé</formula>
    </cfRule>
  </conditionalFormatting>
  <conditionalFormatting sqref="S10:S15">
    <cfRule type="expression" dxfId="5298" priority="1077" stopIfTrue="1">
      <formula>S10=CléPersonnalisée1</formula>
    </cfRule>
    <cfRule type="expression" dxfId="5297" priority="1078" stopIfTrue="1">
      <formula>S10=CléMaladie</formula>
    </cfRule>
    <cfRule type="expression" dxfId="5296" priority="1079" stopIfTrue="1">
      <formula>S10=CléPersonnel</formula>
    </cfRule>
    <cfRule type="expression" dxfId="5295" priority="1080" stopIfTrue="1">
      <formula>S10=CléCongé</formula>
    </cfRule>
    <cfRule type="expression" priority="1075" stopIfTrue="1">
      <formula>S10=""</formula>
    </cfRule>
    <cfRule type="expression" dxfId="5294" priority="1076" stopIfTrue="1">
      <formula>S10=CléPersonnalisée2</formula>
    </cfRule>
  </conditionalFormatting>
  <conditionalFormatting sqref="S12:S15">
    <cfRule type="expression" dxfId="5293" priority="1020" stopIfTrue="1">
      <formula>S12=CléCongé</formula>
    </cfRule>
    <cfRule type="expression" dxfId="5292" priority="1019" stopIfTrue="1">
      <formula>S12=CléPersonnel</formula>
    </cfRule>
    <cfRule type="expression" dxfId="5291" priority="1017" stopIfTrue="1">
      <formula>S12=CléPersonnalisée1</formula>
    </cfRule>
    <cfRule type="expression" priority="1015" stopIfTrue="1">
      <formula>S12=""</formula>
    </cfRule>
    <cfRule type="expression" dxfId="5290" priority="1016" stopIfTrue="1">
      <formula>S12=CléPersonnalisée2</formula>
    </cfRule>
    <cfRule type="expression" dxfId="5289" priority="1018" stopIfTrue="1">
      <formula>S12=CléMaladie</formula>
    </cfRule>
  </conditionalFormatting>
  <conditionalFormatting sqref="S13:S14">
    <cfRule type="expression" dxfId="5288" priority="1304" stopIfTrue="1">
      <formula>S13=CléPersonnalisée2</formula>
    </cfRule>
    <cfRule type="expression" priority="1381" stopIfTrue="1">
      <formula>S13=""</formula>
    </cfRule>
    <cfRule type="expression" dxfId="5287" priority="1382" stopIfTrue="1">
      <formula>S13=CléPersonnalisée2</formula>
    </cfRule>
    <cfRule type="expression" dxfId="5286" priority="1383" stopIfTrue="1">
      <formula>S13=CléPersonnalisée1</formula>
    </cfRule>
    <cfRule type="expression" dxfId="5285" priority="1384" stopIfTrue="1">
      <formula>S13=CléMaladie</formula>
    </cfRule>
    <cfRule type="expression" dxfId="5284" priority="1385" stopIfTrue="1">
      <formula>S13=CléPersonnel</formula>
    </cfRule>
    <cfRule type="expression" dxfId="5283" priority="1305" stopIfTrue="1">
      <formula>S13=CléPersonnalisée1</formula>
    </cfRule>
    <cfRule type="expression" dxfId="5282" priority="1306" stopIfTrue="1">
      <formula>S13=CléMaladie</formula>
    </cfRule>
    <cfRule type="expression" dxfId="5281" priority="1307" stopIfTrue="1">
      <formula>S13=CléPersonnel</formula>
    </cfRule>
    <cfRule type="expression" dxfId="5280" priority="1308" stopIfTrue="1">
      <formula>S13=CléCongé</formula>
    </cfRule>
    <cfRule type="expression" dxfId="5279" priority="1386" stopIfTrue="1">
      <formula>S13=CléCongé</formula>
    </cfRule>
    <cfRule type="expression" priority="1303" stopIfTrue="1">
      <formula>S13=""</formula>
    </cfRule>
  </conditionalFormatting>
  <conditionalFormatting sqref="S4:W9 B4:L15 X4:Z15 M10:M15 AA10:AA15 AE4:AE7 AB4:AD9 AE8:AF15 B16:AF16">
    <cfRule type="expression" priority="1675" stopIfTrue="1">
      <formula>B4=""</formula>
    </cfRule>
  </conditionalFormatting>
  <conditionalFormatting sqref="T4:T5">
    <cfRule type="expression" dxfId="5278" priority="1059" stopIfTrue="1">
      <formula>T4=CléPersonnalisée1</formula>
    </cfRule>
    <cfRule type="expression" dxfId="5277" priority="1058" stopIfTrue="1">
      <formula>T4=CléPersonnalisée2</formula>
    </cfRule>
    <cfRule type="expression" priority="1057" stopIfTrue="1">
      <formula>T4=""</formula>
    </cfRule>
    <cfRule type="expression" dxfId="5276" priority="1062" stopIfTrue="1">
      <formula>T4=CléCongé</formula>
    </cfRule>
    <cfRule type="expression" dxfId="5275" priority="1060" stopIfTrue="1">
      <formula>T4=CléMaladie</formula>
    </cfRule>
    <cfRule type="expression" dxfId="5274" priority="1061" stopIfTrue="1">
      <formula>T4=CléPersonnel</formula>
    </cfRule>
  </conditionalFormatting>
  <conditionalFormatting sqref="T10:T11">
    <cfRule type="expression" dxfId="5273" priority="826" stopIfTrue="1">
      <formula>T10=CléMaladie</formula>
    </cfRule>
    <cfRule type="expression" priority="823" stopIfTrue="1">
      <formula>T10=""</formula>
    </cfRule>
    <cfRule type="expression" dxfId="5272" priority="824" stopIfTrue="1">
      <formula>T10=CléPersonnalisée2</formula>
    </cfRule>
    <cfRule type="expression" dxfId="5271" priority="825" stopIfTrue="1">
      <formula>T10=CléPersonnalisée1</formula>
    </cfRule>
    <cfRule type="expression" dxfId="5270" priority="827" stopIfTrue="1">
      <formula>T10=CléPersonnel</formula>
    </cfRule>
    <cfRule type="expression" dxfId="5269" priority="828" stopIfTrue="1">
      <formula>T10=CléCongé</formula>
    </cfRule>
  </conditionalFormatting>
  <conditionalFormatting sqref="T10:T15">
    <cfRule type="expression" dxfId="5268" priority="1362" stopIfTrue="1">
      <formula>T10=CléCongé</formula>
    </cfRule>
    <cfRule type="expression" dxfId="5267" priority="1361" stopIfTrue="1">
      <formula>T10=CléPersonnel</formula>
    </cfRule>
    <cfRule type="expression" dxfId="5266" priority="1359" stopIfTrue="1">
      <formula>T10=CléPersonnalisée1</formula>
    </cfRule>
    <cfRule type="expression" priority="1357" stopIfTrue="1">
      <formula>T10=""</formula>
    </cfRule>
    <cfRule type="expression" dxfId="5265" priority="1360" stopIfTrue="1">
      <formula>T10=CléMaladie</formula>
    </cfRule>
    <cfRule type="expression" dxfId="5264" priority="1358" stopIfTrue="1">
      <formula>T10=CléPersonnalisée2</formula>
    </cfRule>
  </conditionalFormatting>
  <conditionalFormatting sqref="T12:T15">
    <cfRule type="expression" dxfId="5263" priority="1287" stopIfTrue="1">
      <formula>T12=CléPersonnalisée1</formula>
    </cfRule>
    <cfRule type="expression" dxfId="5262" priority="1286" stopIfTrue="1">
      <formula>T12=CléPersonnalisée2</formula>
    </cfRule>
    <cfRule type="expression" dxfId="5261" priority="1289" stopIfTrue="1">
      <formula>T12=CléPersonnel</formula>
    </cfRule>
    <cfRule type="expression" dxfId="5260" priority="1290" stopIfTrue="1">
      <formula>T12=CléCongé</formula>
    </cfRule>
    <cfRule type="expression" dxfId="5259" priority="1288" stopIfTrue="1">
      <formula>T12=CléMaladie</formula>
    </cfRule>
    <cfRule type="expression" priority="1285" stopIfTrue="1">
      <formula>T12=""</formula>
    </cfRule>
  </conditionalFormatting>
  <conditionalFormatting sqref="T13:T14">
    <cfRule type="expression" dxfId="5258" priority="936" stopIfTrue="1">
      <formula>T13=CléCongé</formula>
    </cfRule>
    <cfRule type="expression" dxfId="5257" priority="934" stopIfTrue="1">
      <formula>T13=CléMaladie</formula>
    </cfRule>
    <cfRule type="expression" dxfId="5256" priority="933" stopIfTrue="1">
      <formula>T13=CléPersonnalisée1</formula>
    </cfRule>
    <cfRule type="expression" dxfId="5255" priority="1534" stopIfTrue="1">
      <formula>T13=CléMaladie</formula>
    </cfRule>
    <cfRule type="expression" dxfId="5254" priority="932" stopIfTrue="1">
      <formula>T13=CléPersonnalisée2</formula>
    </cfRule>
    <cfRule type="expression" dxfId="5253" priority="1607" stopIfTrue="1">
      <formula>T13=CléPersonnel</formula>
    </cfRule>
    <cfRule type="expression" dxfId="5252" priority="1532" stopIfTrue="1">
      <formula>T13=CléPersonnalisée2</formula>
    </cfRule>
    <cfRule type="expression" priority="931" stopIfTrue="1">
      <formula>T13=""</formula>
    </cfRule>
    <cfRule type="expression" dxfId="5251" priority="1606" stopIfTrue="1">
      <formula>T13=CléMaladie</formula>
    </cfRule>
    <cfRule type="expression" dxfId="5250" priority="1605" stopIfTrue="1">
      <formula>T13=CléPersonnalisée1</formula>
    </cfRule>
    <cfRule type="expression" dxfId="5249" priority="1604" stopIfTrue="1">
      <formula>T13=CléPersonnalisée2</formula>
    </cfRule>
    <cfRule type="expression" priority="1603" stopIfTrue="1">
      <formula>T13=""</formula>
    </cfRule>
    <cfRule type="expression" dxfId="5248" priority="935" stopIfTrue="1">
      <formula>T13=CléPersonnel</formula>
    </cfRule>
    <cfRule type="expression" dxfId="5247" priority="1535" stopIfTrue="1">
      <formula>T13=CléPersonnel</formula>
    </cfRule>
    <cfRule type="expression" dxfId="5246" priority="1536" stopIfTrue="1">
      <formula>T13=CléCongé</formula>
    </cfRule>
    <cfRule type="expression" dxfId="5245" priority="1608" stopIfTrue="1">
      <formula>T13=CléCongé</formula>
    </cfRule>
    <cfRule type="expression" dxfId="5244" priority="1533" stopIfTrue="1">
      <formula>T13=CléPersonnalisée1</formula>
    </cfRule>
    <cfRule type="expression" priority="1531" stopIfTrue="1">
      <formula>T13=""</formula>
    </cfRule>
  </conditionalFormatting>
  <conditionalFormatting sqref="U4:U5">
    <cfRule type="expression" dxfId="5243" priority="1336" stopIfTrue="1">
      <formula>U4=CléMaladie</formula>
    </cfRule>
    <cfRule type="expression" dxfId="5242" priority="1335" stopIfTrue="1">
      <formula>U4=CléPersonnalisée1</formula>
    </cfRule>
    <cfRule type="expression" dxfId="5241" priority="1338" stopIfTrue="1">
      <formula>U4=CléCongé</formula>
    </cfRule>
    <cfRule type="expression" dxfId="5240" priority="1334" stopIfTrue="1">
      <formula>U4=CléPersonnalisée2</formula>
    </cfRule>
    <cfRule type="expression" dxfId="5239" priority="1337" stopIfTrue="1">
      <formula>U4=CléPersonnel</formula>
    </cfRule>
    <cfRule type="expression" priority="1333" stopIfTrue="1">
      <formula>U4=""</formula>
    </cfRule>
  </conditionalFormatting>
  <conditionalFormatting sqref="U10:U15">
    <cfRule type="expression" dxfId="5238" priority="916" stopIfTrue="1">
      <formula>U10=CléMaladie</formula>
    </cfRule>
    <cfRule type="expression" dxfId="5237" priority="914" stopIfTrue="1">
      <formula>U10=CléPersonnalisée2</formula>
    </cfRule>
    <cfRule type="expression" priority="913" stopIfTrue="1">
      <formula>U10=""</formula>
    </cfRule>
    <cfRule type="expression" dxfId="5236" priority="915" stopIfTrue="1">
      <formula>U10=CléPersonnalisée1</formula>
    </cfRule>
    <cfRule type="expression" dxfId="5235" priority="918" stopIfTrue="1">
      <formula>U10=CléCongé</formula>
    </cfRule>
    <cfRule type="expression" dxfId="5234" priority="917" stopIfTrue="1">
      <formula>U10=CléPersonnel</formula>
    </cfRule>
  </conditionalFormatting>
  <conditionalFormatting sqref="U12:U15">
    <cfRule type="expression" dxfId="5233" priority="1530" stopIfTrue="1">
      <formula>U12=CléCongé</formula>
    </cfRule>
    <cfRule type="expression" dxfId="5232" priority="1529" stopIfTrue="1">
      <formula>U12=CléPersonnel</formula>
    </cfRule>
    <cfRule type="expression" dxfId="5231" priority="1528" stopIfTrue="1">
      <formula>U12=CléMaladie</formula>
    </cfRule>
    <cfRule type="expression" dxfId="5230" priority="1527" stopIfTrue="1">
      <formula>U12=CléPersonnalisée1</formula>
    </cfRule>
    <cfRule type="expression" dxfId="5229" priority="1596" stopIfTrue="1">
      <formula>U12=CléCongé</formula>
    </cfRule>
    <cfRule type="expression" dxfId="5228" priority="1595" stopIfTrue="1">
      <formula>U12=CléPersonnel</formula>
    </cfRule>
    <cfRule type="expression" dxfId="5227" priority="1594" stopIfTrue="1">
      <formula>U12=CléMaladie</formula>
    </cfRule>
    <cfRule type="expression" priority="1591" stopIfTrue="1">
      <formula>U12=""</formula>
    </cfRule>
    <cfRule type="expression" dxfId="5226" priority="1592" stopIfTrue="1">
      <formula>U12=CléPersonnalisée2</formula>
    </cfRule>
    <cfRule type="expression" dxfId="5225" priority="1593" stopIfTrue="1">
      <formula>U12=CléPersonnalisée1</formula>
    </cfRule>
    <cfRule type="expression" dxfId="5224" priority="1526" stopIfTrue="1">
      <formula>U12=CléPersonnalisée2</formula>
    </cfRule>
    <cfRule type="expression" priority="1525" stopIfTrue="1">
      <formula>U12=""</formula>
    </cfRule>
  </conditionalFormatting>
  <conditionalFormatting sqref="U13:U14">
    <cfRule type="expression" dxfId="5223" priority="748" stopIfTrue="1">
      <formula>U13=CléMaladie</formula>
    </cfRule>
    <cfRule type="expression" dxfId="5222" priority="749" stopIfTrue="1">
      <formula>U13=CléPersonnel</formula>
    </cfRule>
    <cfRule type="expression" dxfId="5221" priority="750" stopIfTrue="1">
      <formula>U13=CléCongé</formula>
    </cfRule>
    <cfRule type="expression" dxfId="5220" priority="1144" stopIfTrue="1">
      <formula>U13=CléMaladie</formula>
    </cfRule>
    <cfRule type="expression" dxfId="5219" priority="1145" stopIfTrue="1">
      <formula>U13=CléPersonnel</formula>
    </cfRule>
    <cfRule type="expression" dxfId="5218" priority="1146" stopIfTrue="1">
      <formula>U13=CléCongé</formula>
    </cfRule>
    <cfRule type="expression" dxfId="5217" priority="1143" stopIfTrue="1">
      <formula>U13=CléPersonnalisée1</formula>
    </cfRule>
    <cfRule type="expression" priority="745" stopIfTrue="1">
      <formula>U13=""</formula>
    </cfRule>
    <cfRule type="expression" dxfId="5216" priority="746" stopIfTrue="1">
      <formula>U13=CléPersonnalisée2</formula>
    </cfRule>
    <cfRule type="expression" dxfId="5215" priority="747" stopIfTrue="1">
      <formula>U13=CléPersonnalisée1</formula>
    </cfRule>
    <cfRule type="expression" priority="1141" stopIfTrue="1">
      <formula>U13=""</formula>
    </cfRule>
    <cfRule type="expression" dxfId="5214" priority="1142" stopIfTrue="1">
      <formula>U13=CléPersonnalisée2</formula>
    </cfRule>
  </conditionalFormatting>
  <conditionalFormatting sqref="V4:V5">
    <cfRule type="expression" dxfId="5213" priority="1575" stopIfTrue="1">
      <formula>V4=CléPersonnalisée1</formula>
    </cfRule>
    <cfRule type="expression" dxfId="5212" priority="1574" stopIfTrue="1">
      <formula>V4=CléPersonnalisée2</formula>
    </cfRule>
    <cfRule type="expression" priority="1573" stopIfTrue="1">
      <formula>V4=""</formula>
    </cfRule>
    <cfRule type="expression" dxfId="5211" priority="1578" stopIfTrue="1">
      <formula>V4=CléCongé</formula>
    </cfRule>
    <cfRule type="expression" dxfId="5210" priority="1577" stopIfTrue="1">
      <formula>V4=CléPersonnel</formula>
    </cfRule>
    <cfRule type="expression" dxfId="5209" priority="1576" stopIfTrue="1">
      <formula>V4=CléMaladie</formula>
    </cfRule>
  </conditionalFormatting>
  <conditionalFormatting sqref="V10:V15">
    <cfRule type="expression" dxfId="5208" priority="1127" stopIfTrue="1">
      <formula>V10=CléPersonnel</formula>
    </cfRule>
    <cfRule type="expression" priority="1123" stopIfTrue="1">
      <formula>V10=""</formula>
    </cfRule>
    <cfRule type="expression" dxfId="5207" priority="1125" stopIfTrue="1">
      <formula>V10=CléPersonnalisée1</formula>
    </cfRule>
    <cfRule type="expression" dxfId="5206" priority="1124" stopIfTrue="1">
      <formula>V10=CléPersonnalisée2</formula>
    </cfRule>
    <cfRule type="expression" dxfId="5205" priority="1128" stopIfTrue="1">
      <formula>V10=CléCongé</formula>
    </cfRule>
    <cfRule type="expression" dxfId="5204" priority="1126" stopIfTrue="1">
      <formula>V10=CléMaladie</formula>
    </cfRule>
  </conditionalFormatting>
  <conditionalFormatting sqref="V12:V15">
    <cfRule type="expression" dxfId="5203" priority="732" stopIfTrue="1">
      <formula>V12=CléCongé</formula>
    </cfRule>
    <cfRule type="expression" dxfId="5202" priority="731" stopIfTrue="1">
      <formula>V12=CléPersonnel</formula>
    </cfRule>
    <cfRule type="expression" dxfId="5201" priority="730" stopIfTrue="1">
      <formula>V12=CléMaladie</formula>
    </cfRule>
    <cfRule type="expression" dxfId="5200" priority="729" stopIfTrue="1">
      <formula>V12=CléPersonnalisée1</formula>
    </cfRule>
    <cfRule type="expression" dxfId="5199" priority="728" stopIfTrue="1">
      <formula>V12=CléPersonnalisée2</formula>
    </cfRule>
    <cfRule type="expression" priority="727" stopIfTrue="1">
      <formula>V12=""</formula>
    </cfRule>
  </conditionalFormatting>
  <conditionalFormatting sqref="V13:V14">
    <cfRule type="expression" dxfId="5198" priority="1436" stopIfTrue="1">
      <formula>V13=CléPersonnalisée2</formula>
    </cfRule>
    <cfRule type="expression" dxfId="5197" priority="1440" stopIfTrue="1">
      <formula>V13=CléCongé</formula>
    </cfRule>
    <cfRule type="expression" dxfId="5196" priority="1438" stopIfTrue="1">
      <formula>V13=CléMaladie</formula>
    </cfRule>
    <cfRule type="expression" priority="985" stopIfTrue="1">
      <formula>V13=""</formula>
    </cfRule>
    <cfRule type="expression" dxfId="5195" priority="986" stopIfTrue="1">
      <formula>V13=CléPersonnalisée2</formula>
    </cfRule>
    <cfRule type="expression" dxfId="5194" priority="987" stopIfTrue="1">
      <formula>V13=CléPersonnalisée1</formula>
    </cfRule>
    <cfRule type="expression" dxfId="5193" priority="988" stopIfTrue="1">
      <formula>V13=CléMaladie</formula>
    </cfRule>
    <cfRule type="expression" dxfId="5192" priority="990" stopIfTrue="1">
      <formula>V13=CléCongé</formula>
    </cfRule>
    <cfRule type="expression" priority="1435" stopIfTrue="1">
      <formula>V13=""</formula>
    </cfRule>
    <cfRule type="expression" dxfId="5191" priority="1437" stopIfTrue="1">
      <formula>V13=CléPersonnalisée1</formula>
    </cfRule>
    <cfRule type="expression" dxfId="5190" priority="1439" stopIfTrue="1">
      <formula>V13=CléPersonnel</formula>
    </cfRule>
    <cfRule type="expression" dxfId="5189" priority="989" stopIfTrue="1">
      <formula>V13=CléPersonnel</formula>
    </cfRule>
  </conditionalFormatting>
  <conditionalFormatting sqref="W10:W15">
    <cfRule type="expression" priority="1417" stopIfTrue="1">
      <formula>W10=""</formula>
    </cfRule>
    <cfRule type="expression" dxfId="5188" priority="1421" stopIfTrue="1">
      <formula>W10=CléPersonnel</formula>
    </cfRule>
    <cfRule type="expression" dxfId="5187" priority="1418" stopIfTrue="1">
      <formula>W10=CléPersonnalisée2</formula>
    </cfRule>
    <cfRule type="expression" dxfId="5186" priority="1422" stopIfTrue="1">
      <formula>W10=CléCongé</formula>
    </cfRule>
    <cfRule type="expression" dxfId="5185" priority="1419" stopIfTrue="1">
      <formula>W10=CléPersonnalisée1</formula>
    </cfRule>
    <cfRule type="expression" dxfId="5184" priority="1420" stopIfTrue="1">
      <formula>W10=CléMaladie</formula>
    </cfRule>
  </conditionalFormatting>
  <conditionalFormatting sqref="W12:W15">
    <cfRule type="expression" dxfId="5183" priority="968" stopIfTrue="1">
      <formula>W12=CléPersonnalisée2</formula>
    </cfRule>
    <cfRule type="expression" dxfId="5182" priority="969" stopIfTrue="1">
      <formula>W12=CléPersonnalisée1</formula>
    </cfRule>
    <cfRule type="expression" dxfId="5181" priority="970" stopIfTrue="1">
      <formula>W12=CléMaladie</formula>
    </cfRule>
    <cfRule type="expression" dxfId="5180" priority="971" stopIfTrue="1">
      <formula>W12=CléPersonnel</formula>
    </cfRule>
    <cfRule type="expression" dxfId="5179" priority="972" stopIfTrue="1">
      <formula>W12=CléCongé</formula>
    </cfRule>
    <cfRule type="expression" priority="967" stopIfTrue="1">
      <formula>W12=""</formula>
    </cfRule>
  </conditionalFormatting>
  <conditionalFormatting sqref="W13:W14">
    <cfRule type="expression" dxfId="5178" priority="1248" stopIfTrue="1">
      <formula>W13=CléCongé</formula>
    </cfRule>
    <cfRule type="expression" priority="1243" stopIfTrue="1">
      <formula>W13=""</formula>
    </cfRule>
    <cfRule type="expression" dxfId="5177" priority="1244" stopIfTrue="1">
      <formula>W13=CléPersonnalisée2</formula>
    </cfRule>
    <cfRule type="expression" dxfId="5176" priority="1245" stopIfTrue="1">
      <formula>W13=CléPersonnalisée1</formula>
    </cfRule>
    <cfRule type="expression" dxfId="5175" priority="1662" stopIfTrue="1">
      <formula>W13=CléCongé</formula>
    </cfRule>
    <cfRule type="expression" dxfId="5174" priority="1246" stopIfTrue="1">
      <formula>W13=CléMaladie</formula>
    </cfRule>
    <cfRule type="expression" dxfId="5173" priority="1247" stopIfTrue="1">
      <formula>W13=CléPersonnel</formula>
    </cfRule>
    <cfRule type="expression" priority="1657" stopIfTrue="1">
      <formula>W13=""</formula>
    </cfRule>
    <cfRule type="expression" dxfId="5172" priority="1658" stopIfTrue="1">
      <formula>W13=CléPersonnalisée2</formula>
    </cfRule>
    <cfRule type="expression" dxfId="5171" priority="1659" stopIfTrue="1">
      <formula>W13=CléPersonnalisée1</formula>
    </cfRule>
    <cfRule type="expression" dxfId="5170" priority="1660" stopIfTrue="1">
      <formula>W13=CléMaladie</formula>
    </cfRule>
    <cfRule type="expression" dxfId="5169" priority="1661" stopIfTrue="1">
      <formula>W13=CléPersonnel</formula>
    </cfRule>
  </conditionalFormatting>
  <conditionalFormatting sqref="X4:X5">
    <cfRule type="expression" priority="283" stopIfTrue="1">
      <formula>X4=""</formula>
    </cfRule>
    <cfRule type="expression" dxfId="5168" priority="284" stopIfTrue="1">
      <formula>X4=CléPersonnalisée2</formula>
    </cfRule>
    <cfRule type="expression" dxfId="5167" priority="285" stopIfTrue="1">
      <formula>X4=CléPersonnalisée1</formula>
    </cfRule>
    <cfRule type="expression" dxfId="5166" priority="286" stopIfTrue="1">
      <formula>X4=CléMaladie</formula>
    </cfRule>
    <cfRule type="expression" dxfId="5165" priority="287" stopIfTrue="1">
      <formula>X4=CléPersonnel</formula>
    </cfRule>
    <cfRule type="expression" dxfId="5164" priority="288" stopIfTrue="1">
      <formula>X4=CléCongé</formula>
    </cfRule>
  </conditionalFormatting>
  <conditionalFormatting sqref="X10:X11">
    <cfRule type="expression" dxfId="5163" priority="255" stopIfTrue="1">
      <formula>X10=CléPersonnalisée1</formula>
    </cfRule>
    <cfRule type="expression" dxfId="5162" priority="257" stopIfTrue="1">
      <formula>X10=CléPersonnel</formula>
    </cfRule>
    <cfRule type="expression" dxfId="5161" priority="258" stopIfTrue="1">
      <formula>X10=CléCongé</formula>
    </cfRule>
    <cfRule type="expression" dxfId="5160" priority="256" stopIfTrue="1">
      <formula>X10=CléMaladie</formula>
    </cfRule>
    <cfRule type="expression" priority="253" stopIfTrue="1">
      <formula>X10=""</formula>
    </cfRule>
    <cfRule type="expression" dxfId="5159" priority="254" stopIfTrue="1">
      <formula>X10=CléPersonnalisée2</formula>
    </cfRule>
  </conditionalFormatting>
  <conditionalFormatting sqref="X12:X15">
    <cfRule type="expression" dxfId="5158" priority="323" stopIfTrue="1">
      <formula>X12=CléPersonnel</formula>
    </cfRule>
    <cfRule type="expression" priority="277" stopIfTrue="1">
      <formula>X12=""</formula>
    </cfRule>
    <cfRule type="expression" priority="319" stopIfTrue="1">
      <formula>X12=""</formula>
    </cfRule>
    <cfRule type="expression" dxfId="5157" priority="320" stopIfTrue="1">
      <formula>X12=CléPersonnalisée2</formula>
    </cfRule>
    <cfRule type="expression" dxfId="5156" priority="321" stopIfTrue="1">
      <formula>X12=CléPersonnalisée1</formula>
    </cfRule>
    <cfRule type="expression" dxfId="5155" priority="322" stopIfTrue="1">
      <formula>X12=CléMaladie</formula>
    </cfRule>
    <cfRule type="expression" dxfId="5154" priority="324" stopIfTrue="1">
      <formula>X12=CléCongé</formula>
    </cfRule>
    <cfRule type="expression" dxfId="5153" priority="280" stopIfTrue="1">
      <formula>X12=CléMaladie</formula>
    </cfRule>
    <cfRule type="expression" dxfId="5152" priority="282" stopIfTrue="1">
      <formula>X12=CléCongé</formula>
    </cfRule>
    <cfRule type="expression" dxfId="5151" priority="311" stopIfTrue="1">
      <formula>X12=CléPersonnel</formula>
    </cfRule>
    <cfRule type="expression" dxfId="5150" priority="310" stopIfTrue="1">
      <formula>X12=CléMaladie</formula>
    </cfRule>
    <cfRule type="expression" dxfId="5149" priority="309" stopIfTrue="1">
      <formula>X12=CléPersonnalisée1</formula>
    </cfRule>
    <cfRule type="expression" dxfId="5148" priority="281" stopIfTrue="1">
      <formula>X12=CléPersonnel</formula>
    </cfRule>
    <cfRule type="expression" dxfId="5147" priority="312" stopIfTrue="1">
      <formula>X12=CléCongé</formula>
    </cfRule>
    <cfRule type="expression" dxfId="5146" priority="278" stopIfTrue="1">
      <formula>X12=CléPersonnalisée2</formula>
    </cfRule>
    <cfRule type="expression" dxfId="5145" priority="279" stopIfTrue="1">
      <formula>X12=CléPersonnalisée1</formula>
    </cfRule>
    <cfRule type="expression" dxfId="5144" priority="308" stopIfTrue="1">
      <formula>X12=CléPersonnalisée2</formula>
    </cfRule>
    <cfRule type="expression" priority="307" stopIfTrue="1">
      <formula>X12=""</formula>
    </cfRule>
  </conditionalFormatting>
  <conditionalFormatting sqref="X13:X14">
    <cfRule type="expression" dxfId="5143" priority="266" stopIfTrue="1">
      <formula>X13=CléPersonnalisée2</formula>
    </cfRule>
    <cfRule type="expression" dxfId="5142" priority="270" stopIfTrue="1">
      <formula>X13=CléCongé</formula>
    </cfRule>
    <cfRule type="expression" dxfId="5141" priority="269" stopIfTrue="1">
      <formula>X13=CléPersonnel</formula>
    </cfRule>
    <cfRule type="expression" dxfId="5140" priority="268" stopIfTrue="1">
      <formula>X13=CléMaladie</formula>
    </cfRule>
    <cfRule type="expression" dxfId="5139" priority="267" stopIfTrue="1">
      <formula>X13=CléPersonnalisée1</formula>
    </cfRule>
    <cfRule type="expression" priority="265" stopIfTrue="1">
      <formula>X13=""</formula>
    </cfRule>
  </conditionalFormatting>
  <conditionalFormatting sqref="Y4:Y5">
    <cfRule type="expression" dxfId="5138" priority="304" stopIfTrue="1">
      <formula>Y4=CléMaladie</formula>
    </cfRule>
    <cfRule type="expression" priority="301" stopIfTrue="1">
      <formula>Y4=""</formula>
    </cfRule>
    <cfRule type="expression" dxfId="5137" priority="303" stopIfTrue="1">
      <formula>Y4=CléPersonnalisée1</formula>
    </cfRule>
    <cfRule type="expression" dxfId="5136" priority="306" stopIfTrue="1">
      <formula>Y4=CléCongé</formula>
    </cfRule>
    <cfRule type="expression" dxfId="5135" priority="305" stopIfTrue="1">
      <formula>Y4=CléPersonnel</formula>
    </cfRule>
    <cfRule type="expression" dxfId="5134" priority="302" stopIfTrue="1">
      <formula>Y4=CléPersonnalisée2</formula>
    </cfRule>
  </conditionalFormatting>
  <conditionalFormatting sqref="Y10:Y15">
    <cfRule type="expression" dxfId="5133" priority="274" stopIfTrue="1">
      <formula>Y10=CléMaladie</formula>
    </cfRule>
    <cfRule type="expression" priority="271" stopIfTrue="1">
      <formula>Y10=""</formula>
    </cfRule>
    <cfRule type="expression" dxfId="5132" priority="276" stopIfTrue="1">
      <formula>Y10=CléCongé</formula>
    </cfRule>
    <cfRule type="expression" dxfId="5131" priority="275" stopIfTrue="1">
      <formula>Y10=CléPersonnel</formula>
    </cfRule>
    <cfRule type="expression" dxfId="5130" priority="272" stopIfTrue="1">
      <formula>Y10=CléPersonnalisée2</formula>
    </cfRule>
    <cfRule type="expression" dxfId="5129" priority="273" stopIfTrue="1">
      <formula>Y10=CléPersonnalisée1</formula>
    </cfRule>
  </conditionalFormatting>
  <conditionalFormatting sqref="Y12:Y15">
    <cfRule type="expression" dxfId="5128" priority="299" stopIfTrue="1">
      <formula>Y12=CléPersonnel</formula>
    </cfRule>
    <cfRule type="expression" dxfId="5127" priority="300" stopIfTrue="1">
      <formula>Y12=CléCongé</formula>
    </cfRule>
    <cfRule type="expression" dxfId="5126" priority="314" stopIfTrue="1">
      <formula>Y12=CléPersonnalisée2</formula>
    </cfRule>
    <cfRule type="expression" dxfId="5125" priority="315" stopIfTrue="1">
      <formula>Y12=CléPersonnalisée1</formula>
    </cfRule>
    <cfRule type="expression" dxfId="5124" priority="316" stopIfTrue="1">
      <formula>Y12=CléMaladie</formula>
    </cfRule>
    <cfRule type="expression" dxfId="5123" priority="317" stopIfTrue="1">
      <formula>Y12=CléPersonnel</formula>
    </cfRule>
    <cfRule type="expression" dxfId="5122" priority="318" stopIfTrue="1">
      <formula>Y12=CléCongé</formula>
    </cfRule>
    <cfRule type="expression" dxfId="5121" priority="262" stopIfTrue="1">
      <formula>Y12=CléMaladie</formula>
    </cfRule>
    <cfRule type="expression" dxfId="5120" priority="261" stopIfTrue="1">
      <formula>Y12=CléPersonnalisée1</formula>
    </cfRule>
    <cfRule type="expression" dxfId="5119" priority="260" stopIfTrue="1">
      <formula>Y12=CléPersonnalisée2</formula>
    </cfRule>
    <cfRule type="expression" priority="259" stopIfTrue="1">
      <formula>Y12=""</formula>
    </cfRule>
    <cfRule type="expression" dxfId="5118" priority="264" stopIfTrue="1">
      <formula>Y12=CléCongé</formula>
    </cfRule>
    <cfRule type="expression" dxfId="5117" priority="263" stopIfTrue="1">
      <formula>Y12=CléPersonnel</formula>
    </cfRule>
    <cfRule type="expression" dxfId="5116" priority="296" stopIfTrue="1">
      <formula>Y12=CléPersonnalisée2</formula>
    </cfRule>
    <cfRule type="expression" priority="295" stopIfTrue="1">
      <formula>Y12=""</formula>
    </cfRule>
    <cfRule type="expression" priority="313" stopIfTrue="1">
      <formula>Y12=""</formula>
    </cfRule>
    <cfRule type="expression" dxfId="5115" priority="297" stopIfTrue="1">
      <formula>Y12=CléPersonnalisée1</formula>
    </cfRule>
    <cfRule type="expression" dxfId="5114" priority="298" stopIfTrue="1">
      <formula>Y12=CléMaladie</formula>
    </cfRule>
  </conditionalFormatting>
  <conditionalFormatting sqref="Y13:Y14">
    <cfRule type="expression" dxfId="5113" priority="290" stopIfTrue="1">
      <formula>Y13=CléPersonnalisée2</formula>
    </cfRule>
    <cfRule type="expression" dxfId="5112" priority="294" stopIfTrue="1">
      <formula>Y13=CléCongé</formula>
    </cfRule>
    <cfRule type="expression" dxfId="5111" priority="293" stopIfTrue="1">
      <formula>Y13=CléPersonnel</formula>
    </cfRule>
    <cfRule type="expression" dxfId="5110" priority="292" stopIfTrue="1">
      <formula>Y13=CléMaladie</formula>
    </cfRule>
    <cfRule type="expression" dxfId="5109" priority="291" stopIfTrue="1">
      <formula>Y13=CléPersonnalisée1</formula>
    </cfRule>
    <cfRule type="expression" priority="289" stopIfTrue="1">
      <formula>Y13=""</formula>
    </cfRule>
  </conditionalFormatting>
  <conditionalFormatting sqref="Z4:Z9">
    <cfRule type="expression" dxfId="5108" priority="197" stopIfTrue="1">
      <formula>Z4=CléPersonnel</formula>
    </cfRule>
    <cfRule type="expression" dxfId="5107" priority="195" stopIfTrue="1">
      <formula>Z4=CléPersonnalisée1</formula>
    </cfRule>
    <cfRule type="expression" dxfId="5106" priority="196" stopIfTrue="1">
      <formula>Z4=CléMaladie</formula>
    </cfRule>
    <cfRule type="expression" dxfId="5105" priority="198" stopIfTrue="1">
      <formula>Z4=CléCongé</formula>
    </cfRule>
    <cfRule type="expression" priority="193" stopIfTrue="1">
      <formula>Z4=""</formula>
    </cfRule>
    <cfRule type="expression" dxfId="5104" priority="194" stopIfTrue="1">
      <formula>Z4=CléPersonnalisée2</formula>
    </cfRule>
  </conditionalFormatting>
  <conditionalFormatting sqref="AA4:AA5">
    <cfRule type="expression" dxfId="5103" priority="218" stopIfTrue="1">
      <formula>AA4=CléPersonnalisée2</formula>
    </cfRule>
    <cfRule type="expression" priority="223" stopIfTrue="1">
      <formula>AA4=""</formula>
    </cfRule>
    <cfRule type="expression" dxfId="5102" priority="224" stopIfTrue="1">
      <formula>AA4=CléPersonnalisée2</formula>
    </cfRule>
    <cfRule type="expression" dxfId="5101" priority="225" stopIfTrue="1">
      <formula>AA4=CléPersonnalisée1</formula>
    </cfRule>
    <cfRule type="expression" dxfId="5100" priority="226" stopIfTrue="1">
      <formula>AA4=CléMaladie</formula>
    </cfRule>
    <cfRule type="expression" dxfId="5099" priority="227" stopIfTrue="1">
      <formula>AA4=CléPersonnel</formula>
    </cfRule>
    <cfRule type="expression" dxfId="5098" priority="228" stopIfTrue="1">
      <formula>AA4=CléCongé</formula>
    </cfRule>
    <cfRule type="expression" dxfId="5097" priority="222" stopIfTrue="1">
      <formula>AA4=CléCongé</formula>
    </cfRule>
    <cfRule type="expression" dxfId="5096" priority="221" stopIfTrue="1">
      <formula>AA4=CléPersonnel</formula>
    </cfRule>
    <cfRule type="expression" dxfId="5095" priority="220" stopIfTrue="1">
      <formula>AA4=CléMaladie</formula>
    </cfRule>
    <cfRule type="expression" dxfId="5094" priority="219" stopIfTrue="1">
      <formula>AA4=CléPersonnalisée1</formula>
    </cfRule>
    <cfRule type="expression" priority="217" stopIfTrue="1">
      <formula>AA4=""</formula>
    </cfRule>
  </conditionalFormatting>
  <conditionalFormatting sqref="AA10:AA11">
    <cfRule type="expression" dxfId="5093" priority="204" stopIfTrue="1">
      <formula>AA10=CléCongé</formula>
    </cfRule>
    <cfRule type="expression" priority="199" stopIfTrue="1">
      <formula>AA10=""</formula>
    </cfRule>
    <cfRule type="expression" priority="205" stopIfTrue="1">
      <formula>AA10=""</formula>
    </cfRule>
    <cfRule type="expression" dxfId="5092" priority="201" stopIfTrue="1">
      <formula>AA10=CléPersonnalisée1</formula>
    </cfRule>
    <cfRule type="expression" dxfId="5091" priority="200" stopIfTrue="1">
      <formula>AA10=CléPersonnalisée2</formula>
    </cfRule>
    <cfRule type="expression" dxfId="5090" priority="202" stopIfTrue="1">
      <formula>AA10=CléMaladie</formula>
    </cfRule>
    <cfRule type="expression" dxfId="5089" priority="203" stopIfTrue="1">
      <formula>AA10=CléPersonnel</formula>
    </cfRule>
    <cfRule type="expression" dxfId="5088" priority="210" stopIfTrue="1">
      <formula>AA10=CléCongé</formula>
    </cfRule>
    <cfRule type="expression" dxfId="5087" priority="209" stopIfTrue="1">
      <formula>AA10=CléPersonnel</formula>
    </cfRule>
    <cfRule type="expression" dxfId="5086" priority="208" stopIfTrue="1">
      <formula>AA10=CléMaladie</formula>
    </cfRule>
    <cfRule type="expression" dxfId="5085" priority="207" stopIfTrue="1">
      <formula>AA10=CléPersonnalisée1</formula>
    </cfRule>
    <cfRule type="expression" dxfId="5084" priority="206" stopIfTrue="1">
      <formula>AA10=CléPersonnalisée2</formula>
    </cfRule>
  </conditionalFormatting>
  <conditionalFormatting sqref="AA10:AA15">
    <cfRule type="expression" dxfId="5083" priority="239" stopIfTrue="1">
      <formula>AA10=CléPersonnel</formula>
    </cfRule>
    <cfRule type="expression" priority="235" stopIfTrue="1">
      <formula>AA10=""</formula>
    </cfRule>
    <cfRule type="expression" dxfId="5082" priority="240" stopIfTrue="1">
      <formula>AA10=CléCongé</formula>
    </cfRule>
    <cfRule type="expression" dxfId="5081" priority="238" stopIfTrue="1">
      <formula>AA10=CléMaladie</formula>
    </cfRule>
    <cfRule type="expression" dxfId="5080" priority="237" stopIfTrue="1">
      <formula>AA10=CléPersonnalisée1</formula>
    </cfRule>
    <cfRule type="expression" dxfId="5079" priority="236" stopIfTrue="1">
      <formula>AA10=CléPersonnalisée2</formula>
    </cfRule>
  </conditionalFormatting>
  <conditionalFormatting sqref="AA12:AA15">
    <cfRule type="expression" dxfId="5078" priority="231" stopIfTrue="1">
      <formula>AA12=CléPersonnalisée1</formula>
    </cfRule>
    <cfRule type="expression" dxfId="5077" priority="230" stopIfTrue="1">
      <formula>AA12=CléPersonnalisée2</formula>
    </cfRule>
    <cfRule type="expression" dxfId="5076" priority="232" stopIfTrue="1">
      <formula>AA12=CléMaladie</formula>
    </cfRule>
    <cfRule type="expression" priority="229" stopIfTrue="1">
      <formula>AA12=""</formula>
    </cfRule>
    <cfRule type="expression" dxfId="5075" priority="233" stopIfTrue="1">
      <formula>AA12=CléPersonnel</formula>
    </cfRule>
    <cfRule type="expression" dxfId="5074" priority="234" stopIfTrue="1">
      <formula>AA12=CléCongé</formula>
    </cfRule>
  </conditionalFormatting>
  <conditionalFormatting sqref="AA13:AA14">
    <cfRule type="expression" dxfId="5073" priority="243" stopIfTrue="1">
      <formula>AA13=CléPersonnalisée1</formula>
    </cfRule>
    <cfRule type="expression" dxfId="5072" priority="242" stopIfTrue="1">
      <formula>AA13=CléPersonnalisée2</formula>
    </cfRule>
    <cfRule type="expression" priority="241" stopIfTrue="1">
      <formula>AA13=""</formula>
    </cfRule>
    <cfRule type="expression" dxfId="5071" priority="248" stopIfTrue="1">
      <formula>AA13=CléPersonnalisée2</formula>
    </cfRule>
    <cfRule type="expression" dxfId="5070" priority="252" stopIfTrue="1">
      <formula>AA13=CléCongé</formula>
    </cfRule>
    <cfRule type="expression" dxfId="5069" priority="251" stopIfTrue="1">
      <formula>AA13=CléPersonnel</formula>
    </cfRule>
    <cfRule type="expression" dxfId="5068" priority="250" stopIfTrue="1">
      <formula>AA13=CléMaladie</formula>
    </cfRule>
    <cfRule type="expression" dxfId="5067" priority="216" stopIfTrue="1">
      <formula>AA13=CléCongé</formula>
    </cfRule>
    <cfRule type="expression" dxfId="5066" priority="215" stopIfTrue="1">
      <formula>AA13=CléPersonnel</formula>
    </cfRule>
    <cfRule type="expression" dxfId="5065" priority="213" stopIfTrue="1">
      <formula>AA13=CléPersonnalisée1</formula>
    </cfRule>
    <cfRule type="expression" dxfId="5064" priority="212" stopIfTrue="1">
      <formula>AA13=CléPersonnalisée2</formula>
    </cfRule>
    <cfRule type="expression" priority="211" stopIfTrue="1">
      <formula>AA13=""</formula>
    </cfRule>
    <cfRule type="expression" dxfId="5063" priority="249" stopIfTrue="1">
      <formula>AA13=CléPersonnalisée1</formula>
    </cfRule>
    <cfRule type="expression" priority="247" stopIfTrue="1">
      <formula>AA13=""</formula>
    </cfRule>
    <cfRule type="expression" dxfId="5062" priority="246" stopIfTrue="1">
      <formula>AA13=CléCongé</formula>
    </cfRule>
    <cfRule type="expression" dxfId="5061" priority="245" stopIfTrue="1">
      <formula>AA13=CléPersonnel</formula>
    </cfRule>
    <cfRule type="expression" dxfId="5060" priority="244" stopIfTrue="1">
      <formula>AA13=CléMaladie</formula>
    </cfRule>
    <cfRule type="expression" dxfId="5059" priority="214" stopIfTrue="1">
      <formula>AA13=CléMaladie</formula>
    </cfRule>
  </conditionalFormatting>
  <conditionalFormatting sqref="AB4:AB5">
    <cfRule type="expression" dxfId="5058" priority="150" stopIfTrue="1">
      <formula>AB4=CléCongé</formula>
    </cfRule>
    <cfRule type="expression" dxfId="5057" priority="149" stopIfTrue="1">
      <formula>AB4=CléPersonnel</formula>
    </cfRule>
    <cfRule type="expression" dxfId="5056" priority="148" stopIfTrue="1">
      <formula>AB4=CléMaladie</formula>
    </cfRule>
    <cfRule type="expression" dxfId="5055" priority="147" stopIfTrue="1">
      <formula>AB4=CléPersonnalisée1</formula>
    </cfRule>
    <cfRule type="expression" priority="145" stopIfTrue="1">
      <formula>AB4=""</formula>
    </cfRule>
    <cfRule type="expression" dxfId="5054" priority="146" stopIfTrue="1">
      <formula>AB4=CléPersonnalisée2</formula>
    </cfRule>
  </conditionalFormatting>
  <conditionalFormatting sqref="AB10:AB15">
    <cfRule type="expression" dxfId="5053" priority="108" stopIfTrue="1">
      <formula>AB10=CléCongé</formula>
    </cfRule>
    <cfRule type="expression" priority="103" stopIfTrue="1">
      <formula>AB10=""</formula>
    </cfRule>
    <cfRule type="expression" dxfId="5052" priority="104" stopIfTrue="1">
      <formula>AB10=CléPersonnalisée2</formula>
    </cfRule>
    <cfRule type="expression" dxfId="5051" priority="105" stopIfTrue="1">
      <formula>AB10=CléPersonnalisée1</formula>
    </cfRule>
    <cfRule type="expression" dxfId="5050" priority="106" stopIfTrue="1">
      <formula>AB10=CléMaladie</formula>
    </cfRule>
    <cfRule type="expression" dxfId="5049" priority="107" stopIfTrue="1">
      <formula>AB10=CléPersonnel</formula>
    </cfRule>
  </conditionalFormatting>
  <conditionalFormatting sqref="AB12:AB15">
    <cfRule type="expression" dxfId="5048" priority="177" stopIfTrue="1">
      <formula>AB12=CléPersonnalisée1</formula>
    </cfRule>
    <cfRule type="expression" dxfId="5047" priority="178" stopIfTrue="1">
      <formula>AB12=CléMaladie</formula>
    </cfRule>
    <cfRule type="expression" priority="175" stopIfTrue="1">
      <formula>AB12=""</formula>
    </cfRule>
    <cfRule type="expression" dxfId="5046" priority="179" stopIfTrue="1">
      <formula>AB12=CléPersonnel</formula>
    </cfRule>
    <cfRule type="expression" dxfId="5045" priority="180" stopIfTrue="1">
      <formula>AB12=CléCongé</formula>
    </cfRule>
    <cfRule type="expression" dxfId="5044" priority="164" stopIfTrue="1">
      <formula>AB12=CléPersonnalisée2</formula>
    </cfRule>
    <cfRule type="expression" priority="163" stopIfTrue="1">
      <formula>AB12=""</formula>
    </cfRule>
    <cfRule type="expression" dxfId="5043" priority="165" stopIfTrue="1">
      <formula>AB12=CléPersonnalisée1</formula>
    </cfRule>
    <cfRule type="expression" dxfId="5042" priority="166" stopIfTrue="1">
      <formula>AB12=CléMaladie</formula>
    </cfRule>
    <cfRule type="expression" dxfId="5041" priority="167" stopIfTrue="1">
      <formula>AB12=CléPersonnel</formula>
    </cfRule>
    <cfRule type="expression" dxfId="5040" priority="168" stopIfTrue="1">
      <formula>AB12=CléCongé</formula>
    </cfRule>
    <cfRule type="expression" dxfId="5039" priority="176" stopIfTrue="1">
      <formula>AB12=CléPersonnalisée2</formula>
    </cfRule>
  </conditionalFormatting>
  <conditionalFormatting sqref="AB13:AB14">
    <cfRule type="expression" dxfId="5038" priority="132" stopIfTrue="1">
      <formula>AB13=CléCongé</formula>
    </cfRule>
    <cfRule type="expression" priority="97" stopIfTrue="1">
      <formula>AB13=""</formula>
    </cfRule>
    <cfRule type="expression" dxfId="5037" priority="98" stopIfTrue="1">
      <formula>AB13=CléPersonnalisée2</formula>
    </cfRule>
    <cfRule type="expression" dxfId="5036" priority="99" stopIfTrue="1">
      <formula>AB13=CléPersonnalisée1</formula>
    </cfRule>
    <cfRule type="expression" dxfId="5035" priority="100" stopIfTrue="1">
      <formula>AB13=CléMaladie</formula>
    </cfRule>
    <cfRule type="expression" dxfId="5034" priority="101" stopIfTrue="1">
      <formula>AB13=CléPersonnel</formula>
    </cfRule>
    <cfRule type="expression" dxfId="5033" priority="102" stopIfTrue="1">
      <formula>AB13=CléCongé</formula>
    </cfRule>
    <cfRule type="expression" priority="127" stopIfTrue="1">
      <formula>AB13=""</formula>
    </cfRule>
    <cfRule type="expression" dxfId="5032" priority="128" stopIfTrue="1">
      <formula>AB13=CléPersonnalisée2</formula>
    </cfRule>
    <cfRule type="expression" dxfId="5031" priority="129" stopIfTrue="1">
      <formula>AB13=CléPersonnalisée1</formula>
    </cfRule>
    <cfRule type="expression" dxfId="5030" priority="130" stopIfTrue="1">
      <formula>AB13=CléMaladie</formula>
    </cfRule>
    <cfRule type="expression" dxfId="5029" priority="131" stopIfTrue="1">
      <formula>AB13=CléPersonnel</formula>
    </cfRule>
  </conditionalFormatting>
  <conditionalFormatting sqref="AB4:AD15 AE4:AE7 AE8:AF9">
    <cfRule type="expression" priority="187" stopIfTrue="1">
      <formula>AB4=""</formula>
    </cfRule>
  </conditionalFormatting>
  <conditionalFormatting sqref="AC4:AC5">
    <cfRule type="expression" dxfId="5028" priority="170" stopIfTrue="1">
      <formula>AC4=CléPersonnalisée2</formula>
    </cfRule>
    <cfRule type="expression" priority="169" stopIfTrue="1">
      <formula>AC4=""</formula>
    </cfRule>
    <cfRule type="expression" dxfId="5027" priority="171" stopIfTrue="1">
      <formula>AC4=CléPersonnalisée1</formula>
    </cfRule>
    <cfRule type="expression" dxfId="5026" priority="174" stopIfTrue="1">
      <formula>AC4=CléCongé</formula>
    </cfRule>
    <cfRule type="expression" dxfId="5025" priority="173" stopIfTrue="1">
      <formula>AC4=CléPersonnel</formula>
    </cfRule>
    <cfRule type="expression" dxfId="5024" priority="172" stopIfTrue="1">
      <formula>AC4=CléMaladie</formula>
    </cfRule>
  </conditionalFormatting>
  <conditionalFormatting sqref="AC10:AC15">
    <cfRule type="expression" dxfId="5023" priority="126" stopIfTrue="1">
      <formula>AC10=CléCongé</formula>
    </cfRule>
    <cfRule type="expression" priority="121" stopIfTrue="1">
      <formula>AC10=""</formula>
    </cfRule>
    <cfRule type="expression" dxfId="5022" priority="122" stopIfTrue="1">
      <formula>AC10=CléPersonnalisée2</formula>
    </cfRule>
    <cfRule type="expression" dxfId="5021" priority="123" stopIfTrue="1">
      <formula>AC10=CléPersonnalisée1</formula>
    </cfRule>
    <cfRule type="expression" dxfId="5020" priority="124" stopIfTrue="1">
      <formula>AC10=CléMaladie</formula>
    </cfRule>
    <cfRule type="expression" dxfId="5019" priority="125" stopIfTrue="1">
      <formula>AC10=CléPersonnel</formula>
    </cfRule>
  </conditionalFormatting>
  <conditionalFormatting sqref="AC12:AC15">
    <cfRule type="expression" dxfId="5018" priority="93" stopIfTrue="1">
      <formula>AC12=CléPersonnalisée1</formula>
    </cfRule>
    <cfRule type="expression" dxfId="5017" priority="92" stopIfTrue="1">
      <formula>AC12=CléPersonnalisée2</formula>
    </cfRule>
    <cfRule type="expression" dxfId="5016" priority="94" stopIfTrue="1">
      <formula>AC12=CléMaladie</formula>
    </cfRule>
    <cfRule type="expression" dxfId="5015" priority="95" stopIfTrue="1">
      <formula>AC12=CléPersonnel</formula>
    </cfRule>
    <cfRule type="expression" dxfId="5014" priority="96" stopIfTrue="1">
      <formula>AC12=CléCongé</formula>
    </cfRule>
    <cfRule type="expression" priority="91" stopIfTrue="1">
      <formula>AC12=""</formula>
    </cfRule>
  </conditionalFormatting>
  <conditionalFormatting sqref="AC13:AC14">
    <cfRule type="expression" priority="115" stopIfTrue="1">
      <formula>AC13=""</formula>
    </cfRule>
    <cfRule type="expression" dxfId="5013" priority="161" stopIfTrue="1">
      <formula>AC13=CléPersonnel</formula>
    </cfRule>
    <cfRule type="expression" dxfId="5012" priority="158" stopIfTrue="1">
      <formula>AC13=CléPersonnalisée2</formula>
    </cfRule>
    <cfRule type="expression" dxfId="5011" priority="162" stopIfTrue="1">
      <formula>AC13=CléCongé</formula>
    </cfRule>
    <cfRule type="expression" dxfId="5010" priority="160" stopIfTrue="1">
      <formula>AC13=CléMaladie</formula>
    </cfRule>
    <cfRule type="expression" dxfId="5009" priority="159" stopIfTrue="1">
      <formula>AC13=CléPersonnalisée1</formula>
    </cfRule>
    <cfRule type="expression" priority="157" stopIfTrue="1">
      <formula>AC13=""</formula>
    </cfRule>
    <cfRule type="expression" dxfId="5008" priority="120" stopIfTrue="1">
      <formula>AC13=CléCongé</formula>
    </cfRule>
    <cfRule type="expression" dxfId="5007" priority="119" stopIfTrue="1">
      <formula>AC13=CléPersonnel</formula>
    </cfRule>
    <cfRule type="expression" dxfId="5006" priority="118" stopIfTrue="1">
      <formula>AC13=CléMaladie</formula>
    </cfRule>
    <cfRule type="expression" dxfId="5005" priority="117" stopIfTrue="1">
      <formula>AC13=CléPersonnalisée1</formula>
    </cfRule>
    <cfRule type="expression" dxfId="5004" priority="116" stopIfTrue="1">
      <formula>AC13=CléPersonnalisée2</formula>
    </cfRule>
  </conditionalFormatting>
  <conditionalFormatting sqref="AD10:AD15">
    <cfRule type="expression" dxfId="5003" priority="152" stopIfTrue="1">
      <formula>AD10=CléPersonnalisée2</formula>
    </cfRule>
    <cfRule type="expression" dxfId="5002" priority="153" stopIfTrue="1">
      <formula>AD10=CléPersonnalisée1</formula>
    </cfRule>
    <cfRule type="expression" priority="151" stopIfTrue="1">
      <formula>AD10=""</formula>
    </cfRule>
    <cfRule type="expression" dxfId="5001" priority="156" stopIfTrue="1">
      <formula>AD10=CléCongé</formula>
    </cfRule>
    <cfRule type="expression" dxfId="5000" priority="155" stopIfTrue="1">
      <formula>AD10=CléPersonnel</formula>
    </cfRule>
    <cfRule type="expression" dxfId="4999" priority="154" stopIfTrue="1">
      <formula>AD10=CléMaladie</formula>
    </cfRule>
  </conditionalFormatting>
  <conditionalFormatting sqref="AD12:AD15">
    <cfRule type="expression" dxfId="4998" priority="113" stopIfTrue="1">
      <formula>AD12=CléPersonnel</formula>
    </cfRule>
    <cfRule type="expression" priority="109" stopIfTrue="1">
      <formula>AD12=""</formula>
    </cfRule>
    <cfRule type="expression" dxfId="4997" priority="114" stopIfTrue="1">
      <formula>AD12=CléCongé</formula>
    </cfRule>
    <cfRule type="expression" dxfId="4996" priority="112" stopIfTrue="1">
      <formula>AD12=CléMaladie</formula>
    </cfRule>
    <cfRule type="expression" dxfId="4995" priority="111" stopIfTrue="1">
      <formula>AD12=CléPersonnalisée1</formula>
    </cfRule>
    <cfRule type="expression" dxfId="4994" priority="110" stopIfTrue="1">
      <formula>AD12=CléPersonnalisée2</formula>
    </cfRule>
  </conditionalFormatting>
  <conditionalFormatting sqref="AD13:AD14">
    <cfRule type="expression" dxfId="4993" priority="186" stopIfTrue="1">
      <formula>AD13=CléCongé</formula>
    </cfRule>
    <cfRule type="expression" dxfId="4992" priority="184" stopIfTrue="1">
      <formula>AD13=CléMaladie</formula>
    </cfRule>
    <cfRule type="expression" priority="181" stopIfTrue="1">
      <formula>AD13=""</formula>
    </cfRule>
    <cfRule type="expression" priority="133" stopIfTrue="1">
      <formula>AD13=""</formula>
    </cfRule>
    <cfRule type="expression" dxfId="4991" priority="134" stopIfTrue="1">
      <formula>AD13=CléPersonnalisée2</formula>
    </cfRule>
    <cfRule type="expression" dxfId="4990" priority="135" stopIfTrue="1">
      <formula>AD13=CléPersonnalisée1</formula>
    </cfRule>
    <cfRule type="expression" dxfId="4989" priority="136" stopIfTrue="1">
      <formula>AD13=CléMaladie</formula>
    </cfRule>
    <cfRule type="expression" dxfId="4988" priority="185" stopIfTrue="1">
      <formula>AD13=CléPersonnel</formula>
    </cfRule>
    <cfRule type="expression" dxfId="4987" priority="137" stopIfTrue="1">
      <formula>AD13=CléPersonnel</formula>
    </cfRule>
    <cfRule type="expression" dxfId="4986" priority="138" stopIfTrue="1">
      <formula>AD13=CléCongé</formula>
    </cfRule>
    <cfRule type="expression" dxfId="4985" priority="182" stopIfTrue="1">
      <formula>AD13=CléPersonnalisée2</formula>
    </cfRule>
    <cfRule type="expression" dxfId="4984" priority="183" stopIfTrue="1">
      <formula>AD13=CléPersonnalisée1</formula>
    </cfRule>
  </conditionalFormatting>
  <conditionalFormatting sqref="AE4:AE5">
    <cfRule type="expression" priority="49" stopIfTrue="1">
      <formula>AE4=""</formula>
    </cfRule>
    <cfRule type="expression" dxfId="4983" priority="51" stopIfTrue="1">
      <formula>AE4=CléPersonnalisée1</formula>
    </cfRule>
    <cfRule type="expression" dxfId="4982" priority="52" stopIfTrue="1">
      <formula>AE4=CléMaladie</formula>
    </cfRule>
    <cfRule type="expression" dxfId="4981" priority="50" stopIfTrue="1">
      <formula>AE4=CléPersonnalisée2</formula>
    </cfRule>
    <cfRule type="expression" dxfId="4980" priority="53" stopIfTrue="1">
      <formula>AE4=CléPersonnel</formula>
    </cfRule>
    <cfRule type="expression" dxfId="4979" priority="54" stopIfTrue="1">
      <formula>AE4=CléCongé</formula>
    </cfRule>
  </conditionalFormatting>
  <conditionalFormatting sqref="AE4:AE7 S4:W9 AB4:AD9 B4:L15 X4:Z15 AE8:AF15 M10:M15 AA10:AA15 B16:AF16">
    <cfRule type="expression" dxfId="4978" priority="1677" stopIfTrue="1">
      <formula>B4=CléPersonnalisée1</formula>
    </cfRule>
    <cfRule type="expression" dxfId="4977" priority="1676" stopIfTrue="1">
      <formula>B4=CléPersonnalisée2</formula>
    </cfRule>
    <cfRule type="expression" dxfId="4976" priority="1679" stopIfTrue="1">
      <formula>B4=CléPersonnel</formula>
    </cfRule>
    <cfRule type="expression" dxfId="4975" priority="1680" stopIfTrue="1">
      <formula>B4=CléCongé</formula>
    </cfRule>
    <cfRule type="expression" dxfId="4974" priority="1678" stopIfTrue="1">
      <formula>B4=CléMaladie</formula>
    </cfRule>
  </conditionalFormatting>
  <conditionalFormatting sqref="AE4:AE7 AB4:AD15 AE8:AF9">
    <cfRule type="expression" dxfId="4973" priority="189" stopIfTrue="1">
      <formula>AB4=CléPersonnalisée1</formula>
    </cfRule>
    <cfRule type="expression" dxfId="4972" priority="190" stopIfTrue="1">
      <formula>AB4=CléMaladie</formula>
    </cfRule>
    <cfRule type="expression" dxfId="4971" priority="191" stopIfTrue="1">
      <formula>AB4=CléPersonnel</formula>
    </cfRule>
    <cfRule type="expression" dxfId="4970" priority="192" stopIfTrue="1">
      <formula>AB4=CléCongé</formula>
    </cfRule>
    <cfRule type="expression" dxfId="4969" priority="188" stopIfTrue="1">
      <formula>AB4=CléPersonnalisée2</formula>
    </cfRule>
  </conditionalFormatting>
  <conditionalFormatting sqref="AE10:AE11">
    <cfRule type="expression" dxfId="4968" priority="24" stopIfTrue="1">
      <formula>AE10=CléCongé</formula>
    </cfRule>
    <cfRule type="expression" dxfId="4967" priority="21" stopIfTrue="1">
      <formula>AE10=CléPersonnalisée1</formula>
    </cfRule>
    <cfRule type="expression" dxfId="4966" priority="20" stopIfTrue="1">
      <formula>AE10=CléPersonnalisée2</formula>
    </cfRule>
    <cfRule type="expression" priority="19" stopIfTrue="1">
      <formula>AE10=""</formula>
    </cfRule>
    <cfRule type="expression" dxfId="4965" priority="22" stopIfTrue="1">
      <formula>AE10=CléMaladie</formula>
    </cfRule>
    <cfRule type="expression" dxfId="4964" priority="23" stopIfTrue="1">
      <formula>AE10=CléPersonnel</formula>
    </cfRule>
  </conditionalFormatting>
  <conditionalFormatting sqref="AE12:AE15">
    <cfRule type="expression" dxfId="4963" priority="90" stopIfTrue="1">
      <formula>AE12=CléCongé</formula>
    </cfRule>
    <cfRule type="expression" dxfId="4962" priority="46" stopIfTrue="1">
      <formula>AE12=CléMaladie</formula>
    </cfRule>
    <cfRule type="expression" dxfId="4961" priority="47" stopIfTrue="1">
      <formula>AE12=CléPersonnel</formula>
    </cfRule>
    <cfRule type="expression" dxfId="4960" priority="78" stopIfTrue="1">
      <formula>AE12=CléCongé</formula>
    </cfRule>
    <cfRule type="expression" dxfId="4959" priority="77" stopIfTrue="1">
      <formula>AE12=CléPersonnel</formula>
    </cfRule>
    <cfRule type="expression" priority="85" stopIfTrue="1">
      <formula>AE12=""</formula>
    </cfRule>
    <cfRule type="expression" dxfId="4958" priority="86" stopIfTrue="1">
      <formula>AE12=CléPersonnalisée2</formula>
    </cfRule>
    <cfRule type="expression" dxfId="4957" priority="45" stopIfTrue="1">
      <formula>AE12=CléPersonnalisée1</formula>
    </cfRule>
    <cfRule type="expression" priority="43" stopIfTrue="1">
      <formula>AE12=""</formula>
    </cfRule>
    <cfRule type="expression" dxfId="4956" priority="74" stopIfTrue="1">
      <formula>AE12=CléPersonnalisée2</formula>
    </cfRule>
    <cfRule type="expression" dxfId="4955" priority="75" stopIfTrue="1">
      <formula>AE12=CléPersonnalisée1</formula>
    </cfRule>
    <cfRule type="expression" dxfId="4954" priority="76" stopIfTrue="1">
      <formula>AE12=CléMaladie</formula>
    </cfRule>
    <cfRule type="expression" dxfId="4953" priority="44" stopIfTrue="1">
      <formula>AE12=CléPersonnalisée2</formula>
    </cfRule>
    <cfRule type="expression" dxfId="4952" priority="87" stopIfTrue="1">
      <formula>AE12=CléPersonnalisée1</formula>
    </cfRule>
    <cfRule type="expression" dxfId="4951" priority="88" stopIfTrue="1">
      <formula>AE12=CléMaladie</formula>
    </cfRule>
    <cfRule type="expression" dxfId="4950" priority="89" stopIfTrue="1">
      <formula>AE12=CléPersonnel</formula>
    </cfRule>
    <cfRule type="expression" dxfId="4949" priority="48" stopIfTrue="1">
      <formula>AE12=CléCongé</formula>
    </cfRule>
    <cfRule type="expression" priority="73" stopIfTrue="1">
      <formula>AE12=""</formula>
    </cfRule>
  </conditionalFormatting>
  <conditionalFormatting sqref="AE13:AE14">
    <cfRule type="expression" priority="31" stopIfTrue="1">
      <formula>AE13=""</formula>
    </cfRule>
    <cfRule type="expression" dxfId="4948" priority="33" stopIfTrue="1">
      <formula>AE13=CléPersonnalisée1</formula>
    </cfRule>
    <cfRule type="expression" dxfId="4947" priority="34" stopIfTrue="1">
      <formula>AE13=CléMaladie</formula>
    </cfRule>
    <cfRule type="expression" dxfId="4946" priority="35" stopIfTrue="1">
      <formula>AE13=CléPersonnel</formula>
    </cfRule>
    <cfRule type="expression" dxfId="4945" priority="36" stopIfTrue="1">
      <formula>AE13=CléCongé</formula>
    </cfRule>
    <cfRule type="expression" dxfId="4944" priority="32" stopIfTrue="1">
      <formula>AE13=CléPersonnalisée2</formula>
    </cfRule>
  </conditionalFormatting>
  <conditionalFormatting sqref="AF4:AF5">
    <cfRule type="expression" dxfId="4943" priority="2" stopIfTrue="1">
      <formula>AF4=CléPersonnalisée2</formula>
    </cfRule>
    <cfRule type="expression" dxfId="4942" priority="12" stopIfTrue="1">
      <formula>AF4=CléCongé</formula>
    </cfRule>
    <cfRule type="expression" dxfId="4941" priority="11" stopIfTrue="1">
      <formula>AF4=CléPersonnel</formula>
    </cfRule>
    <cfRule type="expression" dxfId="4940" priority="10" stopIfTrue="1">
      <formula>AF4=CléMaladie</formula>
    </cfRule>
    <cfRule type="expression" dxfId="4939" priority="9" stopIfTrue="1">
      <formula>AF4=CléPersonnalisée1</formula>
    </cfRule>
    <cfRule type="expression" dxfId="4938" priority="8" stopIfTrue="1">
      <formula>AF4=CléPersonnalisée2</formula>
    </cfRule>
    <cfRule type="expression" priority="7" stopIfTrue="1">
      <formula>AF4=""</formula>
    </cfRule>
    <cfRule type="expression" dxfId="4937" priority="6" stopIfTrue="1">
      <formula>AF4=CléCongé</formula>
    </cfRule>
    <cfRule type="expression" dxfId="4936" priority="5" stopIfTrue="1">
      <formula>AF4=CléPersonnel</formula>
    </cfRule>
    <cfRule type="expression" dxfId="4935" priority="4" stopIfTrue="1">
      <formula>AF4=CléMaladie</formula>
    </cfRule>
    <cfRule type="expression" priority="1" stopIfTrue="1">
      <formula>AF4=""</formula>
    </cfRule>
    <cfRule type="expression" dxfId="4934" priority="3" stopIfTrue="1">
      <formula>AF4=CléPersonnalisée1</formula>
    </cfRule>
  </conditionalFormatting>
  <conditionalFormatting sqref="AF4:AF7">
    <cfRule type="expression" priority="13" stopIfTrue="1">
      <formula>AF4=""</formula>
    </cfRule>
    <cfRule type="expression" dxfId="4933" priority="14" stopIfTrue="1">
      <formula>AF4=CléPersonnalisée2</formula>
    </cfRule>
    <cfRule type="expression" dxfId="4932" priority="15" stopIfTrue="1">
      <formula>AF4=CléPersonnalisée1</formula>
    </cfRule>
    <cfRule type="expression" dxfId="4931" priority="16" stopIfTrue="1">
      <formula>AF4=CléMaladie</formula>
    </cfRule>
    <cfRule type="expression" dxfId="4930" priority="17" stopIfTrue="1">
      <formula>AF4=CléPersonnel</formula>
    </cfRule>
    <cfRule type="expression" dxfId="4929" priority="18" stopIfTrue="1">
      <formula>AF4=CléCongé</formula>
    </cfRule>
  </conditionalFormatting>
  <conditionalFormatting sqref="AF10:AF15">
    <cfRule type="expression" dxfId="4928" priority="41" stopIfTrue="1">
      <formula>AF10=CléPersonnel</formula>
    </cfRule>
    <cfRule type="expression" dxfId="4927" priority="42" stopIfTrue="1">
      <formula>AF10=CléCongé</formula>
    </cfRule>
    <cfRule type="expression" dxfId="4926" priority="40" stopIfTrue="1">
      <formula>AF10=CléMaladie</formula>
    </cfRule>
    <cfRule type="expression" dxfId="4925" priority="39" stopIfTrue="1">
      <formula>AF10=CléPersonnalisée1</formula>
    </cfRule>
    <cfRule type="expression" dxfId="4924" priority="38" stopIfTrue="1">
      <formula>AF10=CléPersonnalisée2</formula>
    </cfRule>
    <cfRule type="expression" priority="37" stopIfTrue="1">
      <formula>AF10=""</formula>
    </cfRule>
  </conditionalFormatting>
  <conditionalFormatting sqref="AF12:AF15">
    <cfRule type="expression" dxfId="4923" priority="83" stopIfTrue="1">
      <formula>AF12=CléPersonnel</formula>
    </cfRule>
    <cfRule type="expression" dxfId="4922" priority="84" stopIfTrue="1">
      <formula>AF12=CléCongé</formula>
    </cfRule>
    <cfRule type="expression" dxfId="4921" priority="30" stopIfTrue="1">
      <formula>AF12=CléCongé</formula>
    </cfRule>
    <cfRule type="expression" dxfId="4920" priority="29" stopIfTrue="1">
      <formula>AF12=CléPersonnel</formula>
    </cfRule>
    <cfRule type="expression" dxfId="4919" priority="28" stopIfTrue="1">
      <formula>AF12=CléMaladie</formula>
    </cfRule>
    <cfRule type="expression" dxfId="4918" priority="27" stopIfTrue="1">
      <formula>AF12=CléPersonnalisée1</formula>
    </cfRule>
    <cfRule type="expression" dxfId="4917" priority="26" stopIfTrue="1">
      <formula>AF12=CléPersonnalisée2</formula>
    </cfRule>
    <cfRule type="expression" priority="25" stopIfTrue="1">
      <formula>AF12=""</formula>
    </cfRule>
    <cfRule type="expression" priority="61" stopIfTrue="1">
      <formula>AF12=""</formula>
    </cfRule>
    <cfRule type="expression" dxfId="4916" priority="62" stopIfTrue="1">
      <formula>AF12=CléPersonnalisée2</formula>
    </cfRule>
    <cfRule type="expression" dxfId="4915" priority="63" stopIfTrue="1">
      <formula>AF12=CléPersonnalisée1</formula>
    </cfRule>
    <cfRule type="expression" dxfId="4914" priority="64" stopIfTrue="1">
      <formula>AF12=CléMaladie</formula>
    </cfRule>
    <cfRule type="expression" dxfId="4913" priority="65" stopIfTrue="1">
      <formula>AF12=CléPersonnel</formula>
    </cfRule>
    <cfRule type="expression" dxfId="4912" priority="66" stopIfTrue="1">
      <formula>AF12=CléCongé</formula>
    </cfRule>
    <cfRule type="expression" priority="79" stopIfTrue="1">
      <formula>AF12=""</formula>
    </cfRule>
    <cfRule type="expression" dxfId="4911" priority="80" stopIfTrue="1">
      <formula>AF12=CléPersonnalisée2</formula>
    </cfRule>
    <cfRule type="expression" dxfId="4910" priority="81" stopIfTrue="1">
      <formula>AF12=CléPersonnalisée1</formula>
    </cfRule>
    <cfRule type="expression" dxfId="4909" priority="82" stopIfTrue="1">
      <formula>AF12=CléMaladie</formula>
    </cfRule>
  </conditionalFormatting>
  <conditionalFormatting sqref="AF13:AF14">
    <cfRule type="expression" dxfId="4908" priority="58" stopIfTrue="1">
      <formula>AF13=CléMaladie</formula>
    </cfRule>
    <cfRule type="expression" dxfId="4907" priority="60" stopIfTrue="1">
      <formula>AF13=CléCongé</formula>
    </cfRule>
    <cfRule type="expression" dxfId="4906" priority="56" stopIfTrue="1">
      <formula>AF13=CléPersonnalisée2</formula>
    </cfRule>
    <cfRule type="expression" dxfId="4905" priority="59" stopIfTrue="1">
      <formula>AF13=CléPersonnel</formula>
    </cfRule>
    <cfRule type="expression" priority="55" stopIfTrue="1">
      <formula>AF13=""</formula>
    </cfRule>
    <cfRule type="expression" dxfId="4904" priority="57" stopIfTrue="1">
      <formula>AF13=CléPersonnalisée1</formula>
    </cfRule>
  </conditionalFormatting>
  <conditionalFormatting sqref="AG4:AG16">
    <cfRule type="dataBar" priority="1681">
      <dataBar>
        <cfvo type="min"/>
        <cfvo type="formula" val="DATEDIF(DATE(CalendarYear,2,1),DATE(CalendarYear,3,1),&quot;d&quot;)"/>
        <color theme="2" tint="-0.249977111117893"/>
      </dataBar>
      <extLst>
        <ext xmlns:x14="http://schemas.microsoft.com/office/spreadsheetml/2009/9/main" uri="{B025F937-C7B1-47D3-B67F-A62EFF666E3E}">
          <x14:id>{F3AD53C9-1505-4890-89D4-87DA2B0BFF9D}</x14:id>
        </ext>
      </extLst>
    </cfRule>
  </conditionalFormatting>
  <dataValidations count="4">
    <dataValidation allowBlank="1" showInputMessage="1" showErrorMessage="1" prompt="Calcule automatiquement le nombre total de jours d’absence d’un employé durant ce mois dans cette colonne" sqref="AG3" xr:uid="{6F8B0A7C-F08B-4C50-9A0A-F19AD4A3710D}"/>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EF0F7E28-E426-4A66-9BF8-35E0EC0C8D7B}"/>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295DF924-32FC-464E-9AD7-69EFC87393CE}"/>
    <dataValidation allowBlank="1" showInputMessage="1" showErrorMessage="1" prompt="Entrez l’année dans cette cellule" sqref="AG1" xr:uid="{BF6E6474-D6FC-403A-A1BE-D99C3A91AEBF}"/>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3AD53C9-1505-4890-89D4-87DA2B0BFF9D}">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CF1825D6790841BC3BACA3A8D70861" ma:contentTypeVersion="13" ma:contentTypeDescription="Crée un document." ma:contentTypeScope="" ma:versionID="e4e1f5c61cfd2cbab4348e805c1c51d8">
  <xsd:schema xmlns:xsd="http://www.w3.org/2001/XMLSchema" xmlns:xs="http://www.w3.org/2001/XMLSchema" xmlns:p="http://schemas.microsoft.com/office/2006/metadata/properties" xmlns:ns2="b7549a45-11f4-48ee-8bc0-4dc40223244b" xmlns:ns3="af75c8db-b533-4075-b1f2-67a6133dd61a" targetNamespace="http://schemas.microsoft.com/office/2006/metadata/properties" ma:root="true" ma:fieldsID="dc6a6be3dc076abd633a3f952b539ce2" ns2:_="" ns3:_="">
    <xsd:import namespace="b7549a45-11f4-48ee-8bc0-4dc40223244b"/>
    <xsd:import namespace="af75c8db-b533-4075-b1f2-67a6133dd61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549a45-11f4-48ee-8bc0-4dc4022324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72327463-9252-49ea-a5b3-8349c8cc5e00"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75c8db-b533-4075-b1f2-67a6133dd6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4283506-0e56-49b7-bf85-7dc20ca7fdfd}" ma:internalName="TaxCatchAll" ma:showField="CatchAllData" ma:web="af75c8db-b533-4075-b1f2-67a6133dd6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549a45-11f4-48ee-8bc0-4dc40223244b">
      <Terms xmlns="http://schemas.microsoft.com/office/infopath/2007/PartnerControls"/>
    </lcf76f155ced4ddcb4097134ff3c332f>
    <TaxCatchAll xmlns="af75c8db-b533-4075-b1f2-67a6133dd61a" xsi:nil="true"/>
  </documentManagement>
</p:properties>
</file>

<file path=customXml/itemProps1.xml><?xml version="1.0" encoding="utf-8"?>
<ds:datastoreItem xmlns:ds="http://schemas.openxmlformats.org/officeDocument/2006/customXml" ds:itemID="{B78CA7E2-DF0D-4C19-AE2F-25718D72F5D0}">
  <ds:schemaRefs>
    <ds:schemaRef ds:uri="http://schemas.microsoft.com/sharepoint/v3/contenttype/forms"/>
  </ds:schemaRefs>
</ds:datastoreItem>
</file>

<file path=customXml/itemProps2.xml><?xml version="1.0" encoding="utf-8"?>
<ds:datastoreItem xmlns:ds="http://schemas.openxmlformats.org/officeDocument/2006/customXml" ds:itemID="{E4D865C6-3026-4BBA-87A8-9F86DDB1A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549a45-11f4-48ee-8bc0-4dc40223244b"/>
    <ds:schemaRef ds:uri="af75c8db-b533-4075-b1f2-67a6133dd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D1494C-7C49-4319-B3FB-A0769E1B287B}">
  <ds:schemaRefs>
    <ds:schemaRef ds:uri="http://schemas.microsoft.com/office/2006/metadata/properties"/>
    <ds:schemaRef ds:uri="http://schemas.microsoft.com/office/infopath/2007/PartnerControls"/>
    <ds:schemaRef ds:uri="b7549a45-11f4-48ee-8bc0-4dc40223244b"/>
    <ds:schemaRef ds:uri="af75c8db-b533-4075-b1f2-67a6133dd6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16</vt:i4>
      </vt:variant>
    </vt:vector>
  </HeadingPairs>
  <TitlesOfParts>
    <vt:vector size="34" baseType="lpstr">
      <vt:lpstr>Aout-2025</vt:lpstr>
      <vt:lpstr>Sept-2025</vt:lpstr>
      <vt:lpstr>Oct-2025</vt:lpstr>
      <vt:lpstr>Nov-2025 </vt:lpstr>
      <vt:lpstr>Dec-2025</vt:lpstr>
      <vt:lpstr>jan-2026</vt:lpstr>
      <vt:lpstr>fév -2026</vt:lpstr>
      <vt:lpstr>mars -2026</vt:lpstr>
      <vt:lpstr>avr-2026</vt:lpstr>
      <vt:lpstr>mai-2026 </vt:lpstr>
      <vt:lpstr>juin-2026</vt:lpstr>
      <vt:lpstr>juillet-2026</vt:lpstr>
      <vt:lpstr>Aout-2026 </vt:lpstr>
      <vt:lpstr>Sept-2026 </vt:lpstr>
      <vt:lpstr>Oct-2026</vt:lpstr>
      <vt:lpstr>Nov-2026</vt:lpstr>
      <vt:lpstr>Déc-2026</vt:lpstr>
      <vt:lpstr>Feuil3</vt:lpstr>
      <vt:lpstr>'Aout-2026 '!NomMois</vt:lpstr>
      <vt:lpstr>'avr-2026'!NomMois</vt:lpstr>
      <vt:lpstr>'Dec-2025'!NomMois</vt:lpstr>
      <vt:lpstr>'Déc-2026'!NomMois</vt:lpstr>
      <vt:lpstr>'fév -2026'!NomMois</vt:lpstr>
      <vt:lpstr>'jan-2026'!NomMois</vt:lpstr>
      <vt:lpstr>'juillet-2026'!NomMois</vt:lpstr>
      <vt:lpstr>'juin-2026'!NomMois</vt:lpstr>
      <vt:lpstr>'mai-2026 '!NomMois</vt:lpstr>
      <vt:lpstr>'mars -2026'!NomMois</vt:lpstr>
      <vt:lpstr>'Nov-2025 '!NomMois</vt:lpstr>
      <vt:lpstr>'Nov-2026'!NomMois</vt:lpstr>
      <vt:lpstr>'Oct-2025'!NomMois</vt:lpstr>
      <vt:lpstr>'Oct-2026'!NomMois</vt:lpstr>
      <vt:lpstr>'Sept-2025'!NomMois</vt:lpstr>
      <vt:lpstr>'Sept-2026 '!NomMois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Comptabilité - Mairie de Notre Dame des Millières</dc:creator>
  <cp:lastModifiedBy>Comptabilité - Mairie de Notre Dame des Millières</cp:lastModifiedBy>
  <cp:lastPrinted>2025-07-21T14:08:02Z</cp:lastPrinted>
  <dcterms:created xsi:type="dcterms:W3CDTF">2025-05-15T07:26:24Z</dcterms:created>
  <dcterms:modified xsi:type="dcterms:W3CDTF">2025-08-11T08:28:13Z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0x010100E2CF1825D6790841BC3BACA3A8D70861</vt:lpwstr>
  </property>
</Properties>
</file>